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charts/chart6.xml" ContentType="application/vnd.openxmlformats-officedocument.drawingml.chart+xml"/>
  <Override PartName="/xl/charts/chart20.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charts/chart2.xml" ContentType="application/vnd.openxmlformats-officedocument.drawingml.chart+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ml.chartshapes+xml"/>
  <Override PartName="/xl/charts/chart29.xml" ContentType="application/vnd.openxmlformats-officedocument.drawingml.chart+xml"/>
  <Override PartName="/xl/worksheets/sheet3.xml" ContentType="application/vnd.openxmlformats-officedocument.spreadsheetml.worksheet+xml"/>
  <Override PartName="/xl/charts/chart18.xml" ContentType="application/vnd.openxmlformats-officedocument.drawingml.chart+xml"/>
  <Override PartName="/xl/charts/chart27.xml" ContentType="application/vnd.openxmlformats-officedocument.drawingml.chart+xml"/>
  <Override PartName="/xl/worksheets/sheet1.xml" ContentType="application/vnd.openxmlformats-officedocument.spreadsheetml.worksheet+xml"/>
  <Override PartName="/xl/charts/chart16.xml" ContentType="application/vnd.openxmlformats-officedocument.drawingml.chart+xml"/>
  <Override PartName="/xl/charts/chart17.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charts/chart5.xml" ContentType="application/vnd.openxmlformats-officedocument.drawingml.char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charts/chart3.xml" ContentType="application/vnd.openxmlformats-officedocument.drawingml.char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charts/chart19.xml" ContentType="application/vnd.openxmlformats-officedocument.drawingml.chart+xml"/>
  <Override PartName="/xl/charts/chart28.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hidePivotFieldList="1" defaultThemeVersion="124226"/>
  <bookViews>
    <workbookView xWindow="150" yWindow="0" windowWidth="21480" windowHeight="10065" tabRatio="874"/>
  </bookViews>
  <sheets>
    <sheet name="Contents" sheetId="7" r:id="rId1"/>
    <sheet name="S-1" sheetId="32" r:id="rId2"/>
    <sheet name="S-2" sheetId="40" r:id="rId3"/>
    <sheet name="T-1" sheetId="2" r:id="rId4"/>
    <sheet name="T-2" sheetId="9" r:id="rId5"/>
    <sheet name="T-3" sheetId="10" r:id="rId6"/>
    <sheet name="T-4" sheetId="11" r:id="rId7"/>
    <sheet name="T-5" sheetId="12" r:id="rId8"/>
    <sheet name="T-6" sheetId="27" r:id="rId9"/>
    <sheet name="T-7" sheetId="13" r:id="rId10"/>
    <sheet name="T-8" sheetId="14" r:id="rId11"/>
    <sheet name="T-9" sheetId="15" r:id="rId12"/>
    <sheet name="T-10" sheetId="16" r:id="rId13"/>
    <sheet name="T-11" sheetId="17" r:id="rId14"/>
    <sheet name="T-12" sheetId="18" r:id="rId15"/>
    <sheet name="T-13" sheetId="19" r:id="rId16"/>
    <sheet name="T-14" sheetId="28" r:id="rId17"/>
    <sheet name="T-15" sheetId="29" r:id="rId18"/>
    <sheet name="T-16" sheetId="39" r:id="rId19"/>
    <sheet name="A-1" sheetId="23" r:id="rId20"/>
    <sheet name="A-2" sheetId="24" r:id="rId21"/>
    <sheet name="A-3" sheetId="22" r:id="rId22"/>
    <sheet name="A-4" sheetId="30" r:id="rId23"/>
    <sheet name="A-5" sheetId="20" r:id="rId24"/>
    <sheet name="A-6" sheetId="21" r:id="rId25"/>
    <sheet name="A-7" sheetId="25" r:id="rId26"/>
    <sheet name="A-8" sheetId="26" r:id="rId27"/>
    <sheet name="A-9" sheetId="38" r:id="rId28"/>
    <sheet name="A-10" sheetId="31" r:id="rId29"/>
    <sheet name="A-11" sheetId="34" r:id="rId30"/>
    <sheet name="A-12" sheetId="35" r:id="rId31"/>
    <sheet name="A-13" sheetId="36" r:id="rId32"/>
    <sheet name="Charts" sheetId="33" state="hidden" r:id="rId33"/>
  </sheets>
  <calcPr calcId="124519"/>
</workbook>
</file>

<file path=xl/calcChain.xml><?xml version="1.0" encoding="utf-8"?>
<calcChain xmlns="http://schemas.openxmlformats.org/spreadsheetml/2006/main">
  <c r="G430" i="33"/>
  <c r="F430"/>
  <c r="D433"/>
  <c r="D434" s="1"/>
  <c r="D435" s="1"/>
  <c r="D436" s="1"/>
  <c r="D437" s="1"/>
  <c r="D438" s="1"/>
  <c r="D439" s="1"/>
  <c r="D440" s="1"/>
  <c r="D432"/>
  <c r="B440"/>
  <c r="B439"/>
  <c r="B438"/>
  <c r="B437"/>
  <c r="B436"/>
  <c r="B435"/>
  <c r="B434"/>
  <c r="B433"/>
  <c r="B432"/>
  <c r="B431"/>
  <c r="F439" s="1"/>
  <c r="K401"/>
  <c r="J401"/>
  <c r="I401"/>
  <c r="H401"/>
  <c r="F405"/>
  <c r="F406" s="1"/>
  <c r="F407" s="1"/>
  <c r="F408" s="1"/>
  <c r="F409" s="1"/>
  <c r="F410" s="1"/>
  <c r="F411" s="1"/>
  <c r="F404"/>
  <c r="F403"/>
  <c r="E411"/>
  <c r="D411"/>
  <c r="C411"/>
  <c r="E410"/>
  <c r="D410"/>
  <c r="C410"/>
  <c r="E409"/>
  <c r="D409"/>
  <c r="C409"/>
  <c r="E408"/>
  <c r="D408"/>
  <c r="C408"/>
  <c r="E407"/>
  <c r="D407"/>
  <c r="C407"/>
  <c r="E406"/>
  <c r="D406"/>
  <c r="C406"/>
  <c r="E405"/>
  <c r="D405"/>
  <c r="C405"/>
  <c r="E404"/>
  <c r="D404"/>
  <c r="C404"/>
  <c r="E403"/>
  <c r="D403"/>
  <c r="C403"/>
  <c r="E402"/>
  <c r="D402"/>
  <c r="C402"/>
  <c r="I410" s="1"/>
  <c r="I359"/>
  <c r="H359"/>
  <c r="G359"/>
  <c r="E363"/>
  <c r="E364" s="1"/>
  <c r="E365" s="1"/>
  <c r="E366" s="1"/>
  <c r="E367" s="1"/>
  <c r="E368" s="1"/>
  <c r="E369" s="1"/>
  <c r="E362"/>
  <c r="E361"/>
  <c r="AJ40"/>
  <c r="AJ41" s="1"/>
  <c r="AJ42" s="1"/>
  <c r="AJ43" s="1"/>
  <c r="AJ44" s="1"/>
  <c r="AJ45" s="1"/>
  <c r="AJ46" s="1"/>
  <c r="AJ47" s="1"/>
  <c r="AJ39"/>
  <c r="AH47"/>
  <c r="AH46"/>
  <c r="AH45"/>
  <c r="AH44"/>
  <c r="AH43"/>
  <c r="AH42"/>
  <c r="AH41"/>
  <c r="AH40"/>
  <c r="AH39"/>
  <c r="AH38"/>
  <c r="AG47"/>
  <c r="AG46"/>
  <c r="AG45"/>
  <c r="AG44"/>
  <c r="AG43"/>
  <c r="AG42"/>
  <c r="AG41"/>
  <c r="AG40"/>
  <c r="AG39"/>
  <c r="AG38"/>
  <c r="AF47"/>
  <c r="AF46"/>
  <c r="AF45"/>
  <c r="AF44"/>
  <c r="AF43"/>
  <c r="AF42"/>
  <c r="AF41"/>
  <c r="AF40"/>
  <c r="AF39"/>
  <c r="AF38"/>
  <c r="R43"/>
  <c r="S43" s="1"/>
  <c r="T43" s="1"/>
  <c r="U43" s="1"/>
  <c r="V43" s="1"/>
  <c r="W43" s="1"/>
  <c r="X43" s="1"/>
  <c r="Y43" s="1"/>
  <c r="Q43"/>
  <c r="Y39"/>
  <c r="X39"/>
  <c r="Y38"/>
  <c r="X38"/>
  <c r="W39"/>
  <c r="V39"/>
  <c r="W38"/>
  <c r="V38"/>
  <c r="U39"/>
  <c r="T39"/>
  <c r="S39"/>
  <c r="R39"/>
  <c r="Q39"/>
  <c r="U38"/>
  <c r="T38"/>
  <c r="S38"/>
  <c r="R38"/>
  <c r="Q38"/>
  <c r="P39"/>
  <c r="X42" s="1"/>
  <c r="P38"/>
  <c r="C31"/>
  <c r="C30"/>
  <c r="C29"/>
  <c r="C28"/>
  <c r="C27"/>
  <c r="C26"/>
  <c r="C25"/>
  <c r="C24"/>
  <c r="C23"/>
  <c r="C22"/>
  <c r="B24"/>
  <c r="B23"/>
  <c r="D15" i="40"/>
  <c r="E15"/>
  <c r="C15"/>
  <c r="B15"/>
  <c r="D3"/>
  <c r="D360" i="33" s="1"/>
  <c r="J30" i="29"/>
  <c r="K30"/>
  <c r="L30"/>
  <c r="M30"/>
  <c r="J34"/>
  <c r="K34"/>
  <c r="L34"/>
  <c r="M34"/>
  <c r="N5"/>
  <c r="N6"/>
  <c r="N7"/>
  <c r="N8"/>
  <c r="N9"/>
  <c r="N10"/>
  <c r="N11"/>
  <c r="N12"/>
  <c r="N13"/>
  <c r="N14"/>
  <c r="N15"/>
  <c r="N16"/>
  <c r="N17"/>
  <c r="N18"/>
  <c r="N19"/>
  <c r="N20"/>
  <c r="N21"/>
  <c r="N22"/>
  <c r="N23"/>
  <c r="N24"/>
  <c r="N25"/>
  <c r="N26"/>
  <c r="N27"/>
  <c r="X27" s="1"/>
  <c r="N4"/>
  <c r="N34" s="1"/>
  <c r="N5" i="28"/>
  <c r="N6"/>
  <c r="N7"/>
  <c r="N8"/>
  <c r="N9"/>
  <c r="N10"/>
  <c r="N11"/>
  <c r="N12"/>
  <c r="N13"/>
  <c r="N14"/>
  <c r="N15"/>
  <c r="N16"/>
  <c r="N17"/>
  <c r="N18"/>
  <c r="N19"/>
  <c r="N20"/>
  <c r="N21"/>
  <c r="N22"/>
  <c r="N23"/>
  <c r="N24"/>
  <c r="N25"/>
  <c r="N26"/>
  <c r="N27"/>
  <c r="X27" s="1"/>
  <c r="N4"/>
  <c r="N5" i="19"/>
  <c r="N6"/>
  <c r="N7"/>
  <c r="N8"/>
  <c r="N9"/>
  <c r="N10"/>
  <c r="N11"/>
  <c r="N12"/>
  <c r="N13"/>
  <c r="N14"/>
  <c r="N15"/>
  <c r="N16"/>
  <c r="N17"/>
  <c r="N18"/>
  <c r="N19"/>
  <c r="N20"/>
  <c r="N21"/>
  <c r="N22"/>
  <c r="N23"/>
  <c r="N24"/>
  <c r="N25"/>
  <c r="N26"/>
  <c r="N27"/>
  <c r="X27" s="1"/>
  <c r="N4"/>
  <c r="M5" i="18"/>
  <c r="M6"/>
  <c r="M7"/>
  <c r="M8"/>
  <c r="M9"/>
  <c r="M10"/>
  <c r="M11"/>
  <c r="M12"/>
  <c r="M13"/>
  <c r="M14"/>
  <c r="M15"/>
  <c r="M16"/>
  <c r="M17"/>
  <c r="M18"/>
  <c r="M19"/>
  <c r="M20"/>
  <c r="M21"/>
  <c r="M22"/>
  <c r="M23"/>
  <c r="M24"/>
  <c r="M25"/>
  <c r="M26"/>
  <c r="M27"/>
  <c r="V27" s="1"/>
  <c r="M4"/>
  <c r="J5" i="17"/>
  <c r="J6"/>
  <c r="J7"/>
  <c r="J8"/>
  <c r="J9"/>
  <c r="J10"/>
  <c r="J11"/>
  <c r="J12"/>
  <c r="J13"/>
  <c r="J14"/>
  <c r="J15"/>
  <c r="J16"/>
  <c r="J17"/>
  <c r="J18"/>
  <c r="J19"/>
  <c r="J20"/>
  <c r="J21"/>
  <c r="J22"/>
  <c r="J23"/>
  <c r="J24"/>
  <c r="J25"/>
  <c r="P25" s="1"/>
  <c r="J26"/>
  <c r="J27"/>
  <c r="P27" s="1"/>
  <c r="J4"/>
  <c r="J5" i="16"/>
  <c r="J6"/>
  <c r="J7"/>
  <c r="J8"/>
  <c r="J9"/>
  <c r="J10"/>
  <c r="J11"/>
  <c r="J12"/>
  <c r="J13"/>
  <c r="J14"/>
  <c r="J15"/>
  <c r="J16"/>
  <c r="J17"/>
  <c r="J18"/>
  <c r="J19"/>
  <c r="J20"/>
  <c r="J21"/>
  <c r="J22"/>
  <c r="J23"/>
  <c r="J24"/>
  <c r="J25"/>
  <c r="J26"/>
  <c r="J27"/>
  <c r="P27" s="1"/>
  <c r="J4"/>
  <c r="J5" i="27"/>
  <c r="J6"/>
  <c r="J7"/>
  <c r="J8"/>
  <c r="J9"/>
  <c r="J10"/>
  <c r="J11"/>
  <c r="J12"/>
  <c r="J13"/>
  <c r="J14"/>
  <c r="J15"/>
  <c r="J16"/>
  <c r="J17"/>
  <c r="J18"/>
  <c r="J19"/>
  <c r="J20"/>
  <c r="J21"/>
  <c r="J22"/>
  <c r="J23"/>
  <c r="J24"/>
  <c r="J25"/>
  <c r="J26"/>
  <c r="J27"/>
  <c r="P27" s="1"/>
  <c r="J4"/>
  <c r="J5" i="12"/>
  <c r="J6"/>
  <c r="J7"/>
  <c r="J8"/>
  <c r="J9"/>
  <c r="J10"/>
  <c r="J11"/>
  <c r="J12"/>
  <c r="J13"/>
  <c r="J14"/>
  <c r="J15"/>
  <c r="J16"/>
  <c r="J17"/>
  <c r="J18"/>
  <c r="J19"/>
  <c r="J20"/>
  <c r="J21"/>
  <c r="J22"/>
  <c r="J23"/>
  <c r="J24"/>
  <c r="J25"/>
  <c r="J26"/>
  <c r="J27"/>
  <c r="P27" s="1"/>
  <c r="J4"/>
  <c r="J30" s="1"/>
  <c r="J5" i="11"/>
  <c r="J6"/>
  <c r="J7"/>
  <c r="J8"/>
  <c r="J9"/>
  <c r="J10"/>
  <c r="J11"/>
  <c r="J12"/>
  <c r="J13"/>
  <c r="J14"/>
  <c r="J15"/>
  <c r="J16"/>
  <c r="J17"/>
  <c r="J18"/>
  <c r="J19"/>
  <c r="J20"/>
  <c r="J21"/>
  <c r="J22"/>
  <c r="J23"/>
  <c r="J24"/>
  <c r="J25"/>
  <c r="J26"/>
  <c r="J27"/>
  <c r="P27" s="1"/>
  <c r="J4"/>
  <c r="J5" i="10"/>
  <c r="J6"/>
  <c r="J7"/>
  <c r="J8"/>
  <c r="J9"/>
  <c r="J10"/>
  <c r="J11"/>
  <c r="J12"/>
  <c r="J13"/>
  <c r="J14"/>
  <c r="J15"/>
  <c r="J16"/>
  <c r="J17"/>
  <c r="J18"/>
  <c r="J19"/>
  <c r="J20"/>
  <c r="J21"/>
  <c r="J22"/>
  <c r="J23"/>
  <c r="J24"/>
  <c r="J25"/>
  <c r="J26"/>
  <c r="J27"/>
  <c r="P27" s="1"/>
  <c r="J4"/>
  <c r="J27" i="9"/>
  <c r="P27" s="1"/>
  <c r="J5"/>
  <c r="J6"/>
  <c r="J7"/>
  <c r="J8"/>
  <c r="J9"/>
  <c r="J10"/>
  <c r="J11"/>
  <c r="J12"/>
  <c r="J13"/>
  <c r="J14"/>
  <c r="J15"/>
  <c r="J16"/>
  <c r="J17"/>
  <c r="J18"/>
  <c r="J19"/>
  <c r="J20"/>
  <c r="J21"/>
  <c r="J22"/>
  <c r="J23"/>
  <c r="J24"/>
  <c r="J25"/>
  <c r="J26"/>
  <c r="J4"/>
  <c r="K5" i="2"/>
  <c r="K6"/>
  <c r="K7"/>
  <c r="K8"/>
  <c r="K9"/>
  <c r="K10"/>
  <c r="K11"/>
  <c r="K12"/>
  <c r="K13"/>
  <c r="K14"/>
  <c r="K15"/>
  <c r="K16"/>
  <c r="K17"/>
  <c r="K18"/>
  <c r="K19"/>
  <c r="K20"/>
  <c r="K21"/>
  <c r="K22"/>
  <c r="K23"/>
  <c r="K24"/>
  <c r="K25"/>
  <c r="K26"/>
  <c r="K27"/>
  <c r="R27" s="1"/>
  <c r="K4"/>
  <c r="G410" i="33" l="1"/>
  <c r="J410"/>
  <c r="K410"/>
  <c r="E439"/>
  <c r="AN47"/>
  <c r="I403"/>
  <c r="I405"/>
  <c r="I407"/>
  <c r="I409"/>
  <c r="I411"/>
  <c r="F432"/>
  <c r="F434"/>
  <c r="F436"/>
  <c r="F438"/>
  <c r="F440"/>
  <c r="K35" i="2"/>
  <c r="J34" i="11"/>
  <c r="J34" i="27"/>
  <c r="J30" i="16"/>
  <c r="J34" i="17"/>
  <c r="M31" i="18"/>
  <c r="N34" i="28"/>
  <c r="I402" i="33"/>
  <c r="I404"/>
  <c r="I406"/>
  <c r="I408"/>
  <c r="F431"/>
  <c r="F433"/>
  <c r="F435"/>
  <c r="F437"/>
  <c r="AL47"/>
  <c r="AM47"/>
  <c r="AK47"/>
  <c r="AN38"/>
  <c r="AN40"/>
  <c r="AN42"/>
  <c r="AN44"/>
  <c r="AN46"/>
  <c r="AN39"/>
  <c r="AN41"/>
  <c r="AN43"/>
  <c r="AN45"/>
  <c r="E23"/>
  <c r="D23" s="1"/>
  <c r="E22"/>
  <c r="D22" s="1"/>
  <c r="Y42"/>
  <c r="X41"/>
  <c r="Y41"/>
  <c r="E24"/>
  <c r="D24" s="1"/>
  <c r="Q42"/>
  <c r="S42"/>
  <c r="U42"/>
  <c r="W42"/>
  <c r="P42"/>
  <c r="R42"/>
  <c r="T42"/>
  <c r="V42"/>
  <c r="B25"/>
  <c r="J30" i="17"/>
  <c r="J34" i="16"/>
  <c r="J30" i="9"/>
  <c r="N31" i="29"/>
  <c r="N30"/>
  <c r="N30" i="28"/>
  <c r="N31"/>
  <c r="N31" i="19"/>
  <c r="N34"/>
  <c r="N30"/>
  <c r="M30" i="18"/>
  <c r="M34"/>
  <c r="J31" i="17"/>
  <c r="P26"/>
  <c r="J31" i="16"/>
  <c r="J35" i="27"/>
  <c r="J34" i="12"/>
  <c r="J35"/>
  <c r="J35" i="11"/>
  <c r="J34" i="10"/>
  <c r="J35" i="9"/>
  <c r="J34"/>
  <c r="N35" i="29"/>
  <c r="N35" i="28"/>
  <c r="N35" i="19"/>
  <c r="M35" i="18"/>
  <c r="J35" i="17"/>
  <c r="J35" i="16"/>
  <c r="J30" i="27"/>
  <c r="J31"/>
  <c r="J31" i="12"/>
  <c r="J30" i="11"/>
  <c r="J31"/>
  <c r="J35" i="10"/>
  <c r="J30"/>
  <c r="J31"/>
  <c r="J31" i="9"/>
  <c r="K30" i="2"/>
  <c r="K31"/>
  <c r="K34"/>
  <c r="AD5" i="29"/>
  <c r="AD6"/>
  <c r="AD7"/>
  <c r="AD8"/>
  <c r="AD9"/>
  <c r="AD10"/>
  <c r="AD11"/>
  <c r="AD12"/>
  <c r="AD13"/>
  <c r="AD14"/>
  <c r="AD15"/>
  <c r="AD16"/>
  <c r="AD17"/>
  <c r="AD18"/>
  <c r="AD19"/>
  <c r="AD20"/>
  <c r="AD21"/>
  <c r="AD22"/>
  <c r="AD23"/>
  <c r="AD24"/>
  <c r="AD25"/>
  <c r="AD26"/>
  <c r="AD4"/>
  <c r="AA5"/>
  <c r="AA6"/>
  <c r="AA7"/>
  <c r="AA8"/>
  <c r="AA9"/>
  <c r="AA10"/>
  <c r="AA11"/>
  <c r="AA12"/>
  <c r="AA13"/>
  <c r="AA14"/>
  <c r="AA15"/>
  <c r="AA16"/>
  <c r="AA17"/>
  <c r="AA18"/>
  <c r="AA19"/>
  <c r="AA20"/>
  <c r="AA21"/>
  <c r="AA22"/>
  <c r="AA23"/>
  <c r="AA24"/>
  <c r="AA25"/>
  <c r="AA26"/>
  <c r="AA4"/>
  <c r="AD27"/>
  <c r="AB27"/>
  <c r="AD5" i="28"/>
  <c r="AD6"/>
  <c r="AD7"/>
  <c r="AD8"/>
  <c r="AD9"/>
  <c r="AD10"/>
  <c r="AD11"/>
  <c r="AD12"/>
  <c r="AD13"/>
  <c r="AD14"/>
  <c r="AD15"/>
  <c r="AD16"/>
  <c r="AD17"/>
  <c r="AD18"/>
  <c r="AD19"/>
  <c r="AD20"/>
  <c r="AD21"/>
  <c r="AD22"/>
  <c r="AD23"/>
  <c r="AD24"/>
  <c r="AD25"/>
  <c r="AD26"/>
  <c r="AD27"/>
  <c r="AD4"/>
  <c r="AB27"/>
  <c r="AA5"/>
  <c r="AA6"/>
  <c r="AA7"/>
  <c r="AA8"/>
  <c r="AA9"/>
  <c r="AA10"/>
  <c r="AA11"/>
  <c r="AA12"/>
  <c r="AA13"/>
  <c r="AA14"/>
  <c r="AA15"/>
  <c r="AA16"/>
  <c r="AA17"/>
  <c r="AA18"/>
  <c r="AA19"/>
  <c r="AA20"/>
  <c r="AA21"/>
  <c r="AA22"/>
  <c r="AA23"/>
  <c r="AA24"/>
  <c r="AA25"/>
  <c r="AA26"/>
  <c r="AA4"/>
  <c r="AD5" i="19"/>
  <c r="AD6"/>
  <c r="AD7"/>
  <c r="AD8"/>
  <c r="AD9"/>
  <c r="AD10"/>
  <c r="AD11"/>
  <c r="AD12"/>
  <c r="AD13"/>
  <c r="AD14"/>
  <c r="AD15"/>
  <c r="AD16"/>
  <c r="AD17"/>
  <c r="AD18"/>
  <c r="AD19"/>
  <c r="AD20"/>
  <c r="AD21"/>
  <c r="AD22"/>
  <c r="AD23"/>
  <c r="AD24"/>
  <c r="AD25"/>
  <c r="AD26"/>
  <c r="AD27"/>
  <c r="AD4"/>
  <c r="AB27"/>
  <c r="AA5"/>
  <c r="AA6"/>
  <c r="AA7"/>
  <c r="AA8"/>
  <c r="AA9"/>
  <c r="AA10"/>
  <c r="AA11"/>
  <c r="AA12"/>
  <c r="AA13"/>
  <c r="AA14"/>
  <c r="AA15"/>
  <c r="AA16"/>
  <c r="AA17"/>
  <c r="AA18"/>
  <c r="AA19"/>
  <c r="AA20"/>
  <c r="AA21"/>
  <c r="AA22"/>
  <c r="AA23"/>
  <c r="AA24"/>
  <c r="AA25"/>
  <c r="AA26"/>
  <c r="AA4"/>
  <c r="AB5" i="18"/>
  <c r="AB6"/>
  <c r="AB7"/>
  <c r="AB8"/>
  <c r="AB9"/>
  <c r="AB10"/>
  <c r="AB11"/>
  <c r="AB12"/>
  <c r="AB13"/>
  <c r="AB14"/>
  <c r="AB15"/>
  <c r="AB16"/>
  <c r="AB17"/>
  <c r="AB18"/>
  <c r="AB19"/>
  <c r="AB20"/>
  <c r="AB21"/>
  <c r="AB22"/>
  <c r="AB23"/>
  <c r="AB24"/>
  <c r="AB25"/>
  <c r="AB26"/>
  <c r="AB4"/>
  <c r="Y5"/>
  <c r="Y6"/>
  <c r="Y7"/>
  <c r="Y8"/>
  <c r="Y9"/>
  <c r="Y10"/>
  <c r="Y11"/>
  <c r="Y12"/>
  <c r="Y13"/>
  <c r="Y14"/>
  <c r="Y15"/>
  <c r="Y16"/>
  <c r="Y17"/>
  <c r="Y18"/>
  <c r="Y19"/>
  <c r="Y20"/>
  <c r="Y21"/>
  <c r="Y22"/>
  <c r="Y23"/>
  <c r="Y24"/>
  <c r="Y25"/>
  <c r="Y26"/>
  <c r="Y4"/>
  <c r="C6" i="29"/>
  <c r="C7"/>
  <c r="C8"/>
  <c r="C9"/>
  <c r="C10"/>
  <c r="C11"/>
  <c r="C12"/>
  <c r="C13"/>
  <c r="C14"/>
  <c r="C15"/>
  <c r="C16"/>
  <c r="C17"/>
  <c r="C18"/>
  <c r="C19"/>
  <c r="C20"/>
  <c r="C21"/>
  <c r="C22"/>
  <c r="C23"/>
  <c r="C24"/>
  <c r="C25"/>
  <c r="C26"/>
  <c r="C5"/>
  <c r="C4"/>
  <c r="C6" i="28"/>
  <c r="C7"/>
  <c r="C8"/>
  <c r="C9"/>
  <c r="C10"/>
  <c r="C11"/>
  <c r="C12"/>
  <c r="C13"/>
  <c r="C14"/>
  <c r="C15"/>
  <c r="C16"/>
  <c r="C17"/>
  <c r="C18"/>
  <c r="C19"/>
  <c r="C20"/>
  <c r="C21"/>
  <c r="C22"/>
  <c r="C23"/>
  <c r="C24"/>
  <c r="C25"/>
  <c r="C26"/>
  <c r="C5"/>
  <c r="C4"/>
  <c r="C6" i="19"/>
  <c r="C7"/>
  <c r="C8"/>
  <c r="C9"/>
  <c r="C10"/>
  <c r="C11"/>
  <c r="C12"/>
  <c r="C13"/>
  <c r="C14"/>
  <c r="C15"/>
  <c r="C16"/>
  <c r="C17"/>
  <c r="C18"/>
  <c r="C19"/>
  <c r="C20"/>
  <c r="C21"/>
  <c r="C22"/>
  <c r="C23"/>
  <c r="C24"/>
  <c r="C25"/>
  <c r="C26"/>
  <c r="C5"/>
  <c r="C4"/>
  <c r="C5" i="18"/>
  <c r="C6"/>
  <c r="C7"/>
  <c r="C8"/>
  <c r="C9"/>
  <c r="C10"/>
  <c r="C11"/>
  <c r="C12"/>
  <c r="C13"/>
  <c r="C14"/>
  <c r="C15"/>
  <c r="C16"/>
  <c r="C17"/>
  <c r="C18"/>
  <c r="C19"/>
  <c r="C20"/>
  <c r="C21"/>
  <c r="C22"/>
  <c r="C23"/>
  <c r="C24"/>
  <c r="C25"/>
  <c r="C26"/>
  <c r="C4"/>
  <c r="V5" i="17"/>
  <c r="V6"/>
  <c r="V7"/>
  <c r="V8"/>
  <c r="V9"/>
  <c r="V10"/>
  <c r="V11"/>
  <c r="V12"/>
  <c r="V13"/>
  <c r="V14"/>
  <c r="V15"/>
  <c r="V16"/>
  <c r="V17"/>
  <c r="V18"/>
  <c r="V19"/>
  <c r="V20"/>
  <c r="V21"/>
  <c r="V22"/>
  <c r="V23"/>
  <c r="V24"/>
  <c r="S5"/>
  <c r="S6"/>
  <c r="S7"/>
  <c r="S8"/>
  <c r="S9"/>
  <c r="S10"/>
  <c r="S11"/>
  <c r="S12"/>
  <c r="S13"/>
  <c r="S14"/>
  <c r="S15"/>
  <c r="S16"/>
  <c r="S17"/>
  <c r="S18"/>
  <c r="S19"/>
  <c r="S35" s="1"/>
  <c r="S20"/>
  <c r="S21"/>
  <c r="S22"/>
  <c r="S23"/>
  <c r="S24"/>
  <c r="V4"/>
  <c r="S4"/>
  <c r="V27"/>
  <c r="T27"/>
  <c r="C5"/>
  <c r="C6"/>
  <c r="C7"/>
  <c r="C8"/>
  <c r="C9"/>
  <c r="C10"/>
  <c r="C11"/>
  <c r="C12"/>
  <c r="C13"/>
  <c r="C14"/>
  <c r="C15"/>
  <c r="C16"/>
  <c r="C17"/>
  <c r="C18"/>
  <c r="C19"/>
  <c r="C31" s="1"/>
  <c r="C20"/>
  <c r="C21"/>
  <c r="C22"/>
  <c r="C23"/>
  <c r="C24"/>
  <c r="C4"/>
  <c r="V5" i="16"/>
  <c r="V6"/>
  <c r="V7"/>
  <c r="V8"/>
  <c r="V9"/>
  <c r="V10"/>
  <c r="V11"/>
  <c r="V12"/>
  <c r="V13"/>
  <c r="V14"/>
  <c r="V15"/>
  <c r="V16"/>
  <c r="V17"/>
  <c r="V18"/>
  <c r="V19"/>
  <c r="V20"/>
  <c r="V21"/>
  <c r="V22"/>
  <c r="V23"/>
  <c r="V24"/>
  <c r="V25"/>
  <c r="V26"/>
  <c r="S5"/>
  <c r="S6"/>
  <c r="S7"/>
  <c r="S8"/>
  <c r="S9"/>
  <c r="S10"/>
  <c r="S11"/>
  <c r="S12"/>
  <c r="S13"/>
  <c r="S14"/>
  <c r="S15"/>
  <c r="S16"/>
  <c r="S17"/>
  <c r="S18"/>
  <c r="S19"/>
  <c r="S20"/>
  <c r="S21"/>
  <c r="S22"/>
  <c r="S23"/>
  <c r="S24"/>
  <c r="S25"/>
  <c r="S26"/>
  <c r="V4"/>
  <c r="S4"/>
  <c r="V27"/>
  <c r="T27"/>
  <c r="C5"/>
  <c r="C6"/>
  <c r="C7"/>
  <c r="C8"/>
  <c r="C9"/>
  <c r="C10"/>
  <c r="C11"/>
  <c r="C12"/>
  <c r="C13"/>
  <c r="C14"/>
  <c r="C15"/>
  <c r="C16"/>
  <c r="C17"/>
  <c r="C18"/>
  <c r="C19"/>
  <c r="C20"/>
  <c r="C21"/>
  <c r="C22"/>
  <c r="C23"/>
  <c r="C24"/>
  <c r="C25"/>
  <c r="C26"/>
  <c r="C4"/>
  <c r="V5" i="27"/>
  <c r="V6"/>
  <c r="V7"/>
  <c r="V8"/>
  <c r="V9"/>
  <c r="V10"/>
  <c r="V11"/>
  <c r="V12"/>
  <c r="V13"/>
  <c r="V14"/>
  <c r="V15"/>
  <c r="V16"/>
  <c r="V17"/>
  <c r="V18"/>
  <c r="V19"/>
  <c r="V20"/>
  <c r="V21"/>
  <c r="V22"/>
  <c r="V23"/>
  <c r="V24"/>
  <c r="V25"/>
  <c r="V26"/>
  <c r="V4"/>
  <c r="S5"/>
  <c r="S6"/>
  <c r="S7"/>
  <c r="S8"/>
  <c r="S9"/>
  <c r="S10"/>
  <c r="S11"/>
  <c r="S12"/>
  <c r="S13"/>
  <c r="S14"/>
  <c r="S15"/>
  <c r="S16"/>
  <c r="S17"/>
  <c r="S18"/>
  <c r="S19"/>
  <c r="S20"/>
  <c r="S21"/>
  <c r="S22"/>
  <c r="S23"/>
  <c r="S24"/>
  <c r="S25"/>
  <c r="S26"/>
  <c r="S4"/>
  <c r="V27"/>
  <c r="T27"/>
  <c r="C5"/>
  <c r="C6"/>
  <c r="C7"/>
  <c r="C8"/>
  <c r="C9"/>
  <c r="C10"/>
  <c r="C11"/>
  <c r="C12"/>
  <c r="C13"/>
  <c r="C14"/>
  <c r="C15"/>
  <c r="C16"/>
  <c r="C17"/>
  <c r="C18"/>
  <c r="C19"/>
  <c r="C20"/>
  <c r="C21"/>
  <c r="C22"/>
  <c r="C23"/>
  <c r="C24"/>
  <c r="C25"/>
  <c r="C26"/>
  <c r="C4"/>
  <c r="V5" i="12"/>
  <c r="V6"/>
  <c r="V7"/>
  <c r="V8"/>
  <c r="V9"/>
  <c r="V10"/>
  <c r="V11"/>
  <c r="V12"/>
  <c r="V13"/>
  <c r="V14"/>
  <c r="V15"/>
  <c r="V16"/>
  <c r="V17"/>
  <c r="V18"/>
  <c r="V19"/>
  <c r="V20"/>
  <c r="V21"/>
  <c r="V22"/>
  <c r="V23"/>
  <c r="V24"/>
  <c r="V25"/>
  <c r="V26"/>
  <c r="S5"/>
  <c r="S6"/>
  <c r="S7"/>
  <c r="S8"/>
  <c r="S9"/>
  <c r="S10"/>
  <c r="S11"/>
  <c r="S12"/>
  <c r="S13"/>
  <c r="S14"/>
  <c r="S15"/>
  <c r="S16"/>
  <c r="S17"/>
  <c r="S18"/>
  <c r="S19"/>
  <c r="S20"/>
  <c r="S21"/>
  <c r="S22"/>
  <c r="S23"/>
  <c r="S24"/>
  <c r="S25"/>
  <c r="S26"/>
  <c r="V4"/>
  <c r="S4"/>
  <c r="V27"/>
  <c r="T27"/>
  <c r="C5"/>
  <c r="C6"/>
  <c r="C7"/>
  <c r="C8"/>
  <c r="C9"/>
  <c r="C10"/>
  <c r="C11"/>
  <c r="C12"/>
  <c r="C13"/>
  <c r="C14"/>
  <c r="C15"/>
  <c r="C16"/>
  <c r="C17"/>
  <c r="C18"/>
  <c r="C19"/>
  <c r="C20"/>
  <c r="C21"/>
  <c r="C22"/>
  <c r="C23"/>
  <c r="C24"/>
  <c r="C25"/>
  <c r="C26"/>
  <c r="C4"/>
  <c r="E437" i="33" l="1"/>
  <c r="E433"/>
  <c r="G408"/>
  <c r="J408"/>
  <c r="K408"/>
  <c r="G404"/>
  <c r="J404"/>
  <c r="K404"/>
  <c r="E438"/>
  <c r="E434"/>
  <c r="G411"/>
  <c r="J411"/>
  <c r="K411"/>
  <c r="G407"/>
  <c r="J407"/>
  <c r="K407"/>
  <c r="G403"/>
  <c r="J403"/>
  <c r="K403"/>
  <c r="E435"/>
  <c r="E431"/>
  <c r="G406"/>
  <c r="J406"/>
  <c r="K406"/>
  <c r="G402"/>
  <c r="J402"/>
  <c r="K402"/>
  <c r="E440"/>
  <c r="E436"/>
  <c r="E432"/>
  <c r="G409"/>
  <c r="J409"/>
  <c r="K409"/>
  <c r="G405"/>
  <c r="J405"/>
  <c r="K405"/>
  <c r="AL43"/>
  <c r="AM43"/>
  <c r="AK43"/>
  <c r="AL39"/>
  <c r="AM39"/>
  <c r="AK39"/>
  <c r="AL44"/>
  <c r="AK44"/>
  <c r="AM44"/>
  <c r="AL40"/>
  <c r="AK40"/>
  <c r="AM40"/>
  <c r="AL45"/>
  <c r="AM45"/>
  <c r="AK45"/>
  <c r="AL41"/>
  <c r="AM41"/>
  <c r="AK41"/>
  <c r="AL46"/>
  <c r="AK46"/>
  <c r="AM46"/>
  <c r="AL42"/>
  <c r="AK42"/>
  <c r="AM42"/>
  <c r="AL38"/>
  <c r="AK38"/>
  <c r="AM38"/>
  <c r="V41"/>
  <c r="R41"/>
  <c r="W41"/>
  <c r="S41"/>
  <c r="T41"/>
  <c r="P41"/>
  <c r="U41"/>
  <c r="Q41"/>
  <c r="B26"/>
  <c r="E25"/>
  <c r="D25" s="1"/>
  <c r="S35" i="16"/>
  <c r="C35"/>
  <c r="S35" i="12"/>
  <c r="C34" i="19"/>
  <c r="AA35" i="29"/>
  <c r="AD30" i="19"/>
  <c r="B12" i="40" s="1"/>
  <c r="B368" i="33" s="1"/>
  <c r="C30" i="29"/>
  <c r="C34" i="18"/>
  <c r="AA35" i="19"/>
  <c r="C35" i="17"/>
  <c r="C31" i="19"/>
  <c r="AA35" i="28"/>
  <c r="C31"/>
  <c r="C30"/>
  <c r="C35" i="12"/>
  <c r="C30"/>
  <c r="C31"/>
  <c r="C34"/>
  <c r="AD34" i="29"/>
  <c r="AD31"/>
  <c r="AD35"/>
  <c r="AA30"/>
  <c r="AA34"/>
  <c r="AD30"/>
  <c r="AA31"/>
  <c r="C34" i="28"/>
  <c r="AD34"/>
  <c r="AA30"/>
  <c r="C13" i="40" s="1"/>
  <c r="AD35" i="28"/>
  <c r="AD30"/>
  <c r="B13" i="40" s="1"/>
  <c r="B369" i="33" s="1"/>
  <c r="AA31" i="28"/>
  <c r="AD31"/>
  <c r="AA34"/>
  <c r="AA31" i="19"/>
  <c r="AD34"/>
  <c r="AA30"/>
  <c r="C12" i="40" s="1"/>
  <c r="AD35" i="19"/>
  <c r="AD31"/>
  <c r="AA34"/>
  <c r="AB34" i="18"/>
  <c r="Y35"/>
  <c r="Y30"/>
  <c r="C11" i="40" s="1"/>
  <c r="AB31" i="18"/>
  <c r="Y34"/>
  <c r="AB35"/>
  <c r="AB30"/>
  <c r="B11" i="40" s="1"/>
  <c r="B367" i="33" s="1"/>
  <c r="Y31" i="18"/>
  <c r="C30" i="19"/>
  <c r="C30" i="18"/>
  <c r="C35" i="29"/>
  <c r="C34"/>
  <c r="C31"/>
  <c r="C35" i="28"/>
  <c r="C35" i="19"/>
  <c r="C31" i="18"/>
  <c r="C35"/>
  <c r="V34" i="17"/>
  <c r="V31"/>
  <c r="V35"/>
  <c r="S30"/>
  <c r="S34"/>
  <c r="V30"/>
  <c r="S31"/>
  <c r="C34"/>
  <c r="C30"/>
  <c r="V34" i="16"/>
  <c r="V31"/>
  <c r="V35"/>
  <c r="S30"/>
  <c r="C9" i="40" s="1"/>
  <c r="S34" i="16"/>
  <c r="V30"/>
  <c r="B9" i="40" s="1"/>
  <c r="B366" i="33" s="1"/>
  <c r="S31" i="16"/>
  <c r="C31"/>
  <c r="C34"/>
  <c r="C30"/>
  <c r="C30" i="27"/>
  <c r="C31"/>
  <c r="S35"/>
  <c r="C34"/>
  <c r="V34"/>
  <c r="C35"/>
  <c r="V31"/>
  <c r="S30"/>
  <c r="C8" i="40" s="1"/>
  <c r="S34" i="27"/>
  <c r="V35"/>
  <c r="V30"/>
  <c r="B8" i="40" s="1"/>
  <c r="B365" i="33" s="1"/>
  <c r="S31" i="27"/>
  <c r="V34" i="12"/>
  <c r="V31"/>
  <c r="V35"/>
  <c r="S30"/>
  <c r="C7" i="40" s="1"/>
  <c r="S34" i="12"/>
  <c r="V30"/>
  <c r="B7" i="40" s="1"/>
  <c r="B364" i="33" s="1"/>
  <c r="S31" i="12"/>
  <c r="V5" i="11"/>
  <c r="V6"/>
  <c r="V7"/>
  <c r="V8"/>
  <c r="V9"/>
  <c r="V10"/>
  <c r="V11"/>
  <c r="V12"/>
  <c r="V13"/>
  <c r="V14"/>
  <c r="V15"/>
  <c r="V16"/>
  <c r="V17"/>
  <c r="V18"/>
  <c r="V19"/>
  <c r="V20"/>
  <c r="V21"/>
  <c r="V22"/>
  <c r="V23"/>
  <c r="V24"/>
  <c r="V25"/>
  <c r="V26"/>
  <c r="V4"/>
  <c r="V5" i="10"/>
  <c r="V6"/>
  <c r="V7"/>
  <c r="V8"/>
  <c r="V9"/>
  <c r="V10"/>
  <c r="V11"/>
  <c r="V12"/>
  <c r="V13"/>
  <c r="V14"/>
  <c r="V15"/>
  <c r="V16"/>
  <c r="V17"/>
  <c r="V18"/>
  <c r="V19"/>
  <c r="V20"/>
  <c r="V21"/>
  <c r="V22"/>
  <c r="V23"/>
  <c r="V24"/>
  <c r="V25"/>
  <c r="V26"/>
  <c r="V4"/>
  <c r="S5"/>
  <c r="S6"/>
  <c r="S7"/>
  <c r="S8"/>
  <c r="S9"/>
  <c r="S10"/>
  <c r="S11"/>
  <c r="S12"/>
  <c r="S13"/>
  <c r="S14"/>
  <c r="S15"/>
  <c r="S16"/>
  <c r="S17"/>
  <c r="S18"/>
  <c r="S19"/>
  <c r="S20"/>
  <c r="S21"/>
  <c r="S22"/>
  <c r="S23"/>
  <c r="S24"/>
  <c r="S25"/>
  <c r="S26"/>
  <c r="S4"/>
  <c r="S5" i="11"/>
  <c r="S6"/>
  <c r="S7"/>
  <c r="S8"/>
  <c r="S9"/>
  <c r="S10"/>
  <c r="S11"/>
  <c r="S12"/>
  <c r="S13"/>
  <c r="S14"/>
  <c r="S15"/>
  <c r="S16"/>
  <c r="S17"/>
  <c r="S18"/>
  <c r="S19"/>
  <c r="S20"/>
  <c r="S21"/>
  <c r="S22"/>
  <c r="S23"/>
  <c r="S24"/>
  <c r="S25"/>
  <c r="S26"/>
  <c r="S4"/>
  <c r="V27"/>
  <c r="T27"/>
  <c r="C5"/>
  <c r="C6"/>
  <c r="C7"/>
  <c r="C8"/>
  <c r="C9"/>
  <c r="C10"/>
  <c r="C11"/>
  <c r="C12"/>
  <c r="C13"/>
  <c r="C14"/>
  <c r="C15"/>
  <c r="C16"/>
  <c r="C17"/>
  <c r="C18"/>
  <c r="C19"/>
  <c r="C20"/>
  <c r="C21"/>
  <c r="C22"/>
  <c r="C23"/>
  <c r="C24"/>
  <c r="C25"/>
  <c r="C26"/>
  <c r="C4"/>
  <c r="C5" i="10"/>
  <c r="C6"/>
  <c r="C7"/>
  <c r="C8"/>
  <c r="C9"/>
  <c r="C10"/>
  <c r="C11"/>
  <c r="C12"/>
  <c r="C13"/>
  <c r="C14"/>
  <c r="C15"/>
  <c r="C16"/>
  <c r="C17"/>
  <c r="C18"/>
  <c r="C19"/>
  <c r="C20"/>
  <c r="C21"/>
  <c r="C22"/>
  <c r="C23"/>
  <c r="C24"/>
  <c r="C25"/>
  <c r="C26"/>
  <c r="C4"/>
  <c r="V27"/>
  <c r="T27"/>
  <c r="V5" i="9"/>
  <c r="V6"/>
  <c r="V7"/>
  <c r="V8"/>
  <c r="V9"/>
  <c r="V10"/>
  <c r="V11"/>
  <c r="V12"/>
  <c r="V13"/>
  <c r="V14"/>
  <c r="V15"/>
  <c r="V16"/>
  <c r="V17"/>
  <c r="V18"/>
  <c r="V19"/>
  <c r="V20"/>
  <c r="V21"/>
  <c r="V22"/>
  <c r="V23"/>
  <c r="V24"/>
  <c r="V25"/>
  <c r="V26"/>
  <c r="V4"/>
  <c r="T27"/>
  <c r="S5"/>
  <c r="S6"/>
  <c r="S7"/>
  <c r="S8"/>
  <c r="S9"/>
  <c r="S10"/>
  <c r="S11"/>
  <c r="S12"/>
  <c r="S13"/>
  <c r="S14"/>
  <c r="S15"/>
  <c r="S16"/>
  <c r="S17"/>
  <c r="S18"/>
  <c r="S19"/>
  <c r="S20"/>
  <c r="S21"/>
  <c r="S22"/>
  <c r="S23"/>
  <c r="S24"/>
  <c r="S25"/>
  <c r="S26"/>
  <c r="S4"/>
  <c r="O4" i="2"/>
  <c r="O5"/>
  <c r="O6"/>
  <c r="O7"/>
  <c r="O8"/>
  <c r="O9"/>
  <c r="O10"/>
  <c r="O11"/>
  <c r="O12"/>
  <c r="O13"/>
  <c r="O14"/>
  <c r="O15"/>
  <c r="O16"/>
  <c r="O17"/>
  <c r="O18"/>
  <c r="O19"/>
  <c r="O20"/>
  <c r="O21"/>
  <c r="O22"/>
  <c r="O23"/>
  <c r="O24"/>
  <c r="O25"/>
  <c r="O26"/>
  <c r="C438" i="33" l="1"/>
  <c r="G431" s="1"/>
  <c r="C367"/>
  <c r="C439"/>
  <c r="G433" s="1"/>
  <c r="C368"/>
  <c r="C440"/>
  <c r="G434" s="1"/>
  <c r="C369"/>
  <c r="C435"/>
  <c r="G440" s="1"/>
  <c r="C364"/>
  <c r="C436"/>
  <c r="G438" s="1"/>
  <c r="C365"/>
  <c r="C437"/>
  <c r="G437" s="1"/>
  <c r="C366"/>
  <c r="B27"/>
  <c r="E26"/>
  <c r="D26" s="1"/>
  <c r="O34" i="2"/>
  <c r="C31" i="10"/>
  <c r="V34"/>
  <c r="S35" i="11"/>
  <c r="C30"/>
  <c r="C34" i="10"/>
  <c r="S35"/>
  <c r="C30"/>
  <c r="C35"/>
  <c r="O30" i="2"/>
  <c r="O35"/>
  <c r="C31" i="11"/>
  <c r="C34"/>
  <c r="C35"/>
  <c r="V34"/>
  <c r="V31"/>
  <c r="V35"/>
  <c r="S30"/>
  <c r="C6" i="40" s="1"/>
  <c r="S34" i="11"/>
  <c r="V30"/>
  <c r="B6" i="40" s="1"/>
  <c r="B363" i="33" s="1"/>
  <c r="S31" i="11"/>
  <c r="V31" i="10"/>
  <c r="V35"/>
  <c r="S30"/>
  <c r="C5" i="40" s="1"/>
  <c r="S34" i="10"/>
  <c r="V30"/>
  <c r="B5" i="40" s="1"/>
  <c r="B362" i="33" s="1"/>
  <c r="S31" i="10"/>
  <c r="O31" i="2"/>
  <c r="C5" i="9"/>
  <c r="C6"/>
  <c r="C7"/>
  <c r="C8"/>
  <c r="C9"/>
  <c r="C10"/>
  <c r="C11"/>
  <c r="C12"/>
  <c r="C13"/>
  <c r="C14"/>
  <c r="C15"/>
  <c r="C16"/>
  <c r="C17"/>
  <c r="C18"/>
  <c r="C19"/>
  <c r="C20"/>
  <c r="C21"/>
  <c r="C22"/>
  <c r="C23"/>
  <c r="C24"/>
  <c r="C25"/>
  <c r="C26"/>
  <c r="C4"/>
  <c r="V27"/>
  <c r="X27" i="2"/>
  <c r="X5"/>
  <c r="X6"/>
  <c r="X7"/>
  <c r="X8"/>
  <c r="X9"/>
  <c r="X10"/>
  <c r="X11"/>
  <c r="X12"/>
  <c r="X13"/>
  <c r="X14"/>
  <c r="X15"/>
  <c r="X16"/>
  <c r="X17"/>
  <c r="X18"/>
  <c r="X19"/>
  <c r="X20"/>
  <c r="X21"/>
  <c r="X22"/>
  <c r="X23"/>
  <c r="X24"/>
  <c r="X25"/>
  <c r="X26"/>
  <c r="X4"/>
  <c r="U5"/>
  <c r="U6"/>
  <c r="U7"/>
  <c r="U8"/>
  <c r="U9"/>
  <c r="U10"/>
  <c r="U11"/>
  <c r="U12"/>
  <c r="U13"/>
  <c r="U14"/>
  <c r="U15"/>
  <c r="U16"/>
  <c r="U17"/>
  <c r="U18"/>
  <c r="U19"/>
  <c r="U20"/>
  <c r="U21"/>
  <c r="U22"/>
  <c r="U23"/>
  <c r="U24"/>
  <c r="U25"/>
  <c r="U26"/>
  <c r="U4"/>
  <c r="C5"/>
  <c r="C6"/>
  <c r="C7"/>
  <c r="C8"/>
  <c r="C9"/>
  <c r="C10"/>
  <c r="C11"/>
  <c r="C12"/>
  <c r="C13"/>
  <c r="C14"/>
  <c r="C15"/>
  <c r="C16"/>
  <c r="C17"/>
  <c r="C18"/>
  <c r="C19"/>
  <c r="C20"/>
  <c r="C21"/>
  <c r="C22"/>
  <c r="C23"/>
  <c r="C24"/>
  <c r="C25"/>
  <c r="C26"/>
  <c r="C4"/>
  <c r="C433" i="33" l="1"/>
  <c r="G439" s="1"/>
  <c r="C362"/>
  <c r="C434"/>
  <c r="G436" s="1"/>
  <c r="C363"/>
  <c r="B28"/>
  <c r="E27"/>
  <c r="D27" s="1"/>
  <c r="C35" i="9"/>
  <c r="C30"/>
  <c r="S35"/>
  <c r="V34"/>
  <c r="C34"/>
  <c r="C31"/>
  <c r="X35" i="2"/>
  <c r="C30"/>
  <c r="U35"/>
  <c r="C35"/>
  <c r="S30" i="9"/>
  <c r="C4" i="40" s="1"/>
  <c r="V35" i="9"/>
  <c r="V30"/>
  <c r="B4" i="40" s="1"/>
  <c r="B361" i="33" s="1"/>
  <c r="S31" i="9"/>
  <c r="V31"/>
  <c r="S34"/>
  <c r="C34" i="2"/>
  <c r="C31"/>
  <c r="U30"/>
  <c r="C3" i="40" s="1"/>
  <c r="X30" i="2"/>
  <c r="B3" i="40" s="1"/>
  <c r="U31" i="2"/>
  <c r="X31"/>
  <c r="U34"/>
  <c r="X34"/>
  <c r="B17" i="40" l="1"/>
  <c r="B360" i="33"/>
  <c r="C431"/>
  <c r="G435" s="1"/>
  <c r="C360"/>
  <c r="C17" i="40"/>
  <c r="C432" i="33"/>
  <c r="G432" s="1"/>
  <c r="C361"/>
  <c r="B29"/>
  <c r="E28"/>
  <c r="D28" s="1"/>
  <c r="B18" i="40"/>
  <c r="C18"/>
  <c r="G291" i="33"/>
  <c r="G292" s="1"/>
  <c r="C299"/>
  <c r="C298"/>
  <c r="C297"/>
  <c r="C296"/>
  <c r="C295"/>
  <c r="C294"/>
  <c r="C293"/>
  <c r="C292"/>
  <c r="C291"/>
  <c r="C290"/>
  <c r="H368" l="1"/>
  <c r="H366"/>
  <c r="H364"/>
  <c r="H362"/>
  <c r="H360"/>
  <c r="H369"/>
  <c r="H367"/>
  <c r="H365"/>
  <c r="H363"/>
  <c r="H361"/>
  <c r="B30"/>
  <c r="E29"/>
  <c r="D29" s="1"/>
  <c r="G293"/>
  <c r="F361" l="1"/>
  <c r="G361"/>
  <c r="F365"/>
  <c r="G365"/>
  <c r="F363"/>
  <c r="G363"/>
  <c r="F367"/>
  <c r="G367"/>
  <c r="F360"/>
  <c r="I360"/>
  <c r="G360"/>
  <c r="F364"/>
  <c r="G364"/>
  <c r="F368"/>
  <c r="G368"/>
  <c r="F369"/>
  <c r="G369"/>
  <c r="F362"/>
  <c r="G362"/>
  <c r="F366"/>
  <c r="G366"/>
  <c r="B31"/>
  <c r="E31" s="1"/>
  <c r="D31" s="1"/>
  <c r="E30"/>
  <c r="D30" s="1"/>
  <c r="G294"/>
  <c r="G228"/>
  <c r="G155"/>
  <c r="G156" s="1"/>
  <c r="G157" s="1"/>
  <c r="G158" s="1"/>
  <c r="G94"/>
  <c r="G95" s="1"/>
  <c r="G39"/>
  <c r="B5"/>
  <c r="D30" i="11"/>
  <c r="D34"/>
  <c r="W27" i="29"/>
  <c r="V27"/>
  <c r="U27"/>
  <c r="T27"/>
  <c r="S27"/>
  <c r="J12"/>
  <c r="J13"/>
  <c r="J14"/>
  <c r="J15"/>
  <c r="J16"/>
  <c r="J17"/>
  <c r="J18"/>
  <c r="J19"/>
  <c r="J20"/>
  <c r="J21"/>
  <c r="J22"/>
  <c r="K12"/>
  <c r="K13"/>
  <c r="K14"/>
  <c r="K15"/>
  <c r="K16"/>
  <c r="K17"/>
  <c r="K18"/>
  <c r="K19"/>
  <c r="K20"/>
  <c r="K21"/>
  <c r="K22"/>
  <c r="L12"/>
  <c r="L13"/>
  <c r="L14"/>
  <c r="L15"/>
  <c r="L16"/>
  <c r="L17"/>
  <c r="L18"/>
  <c r="L19"/>
  <c r="L20"/>
  <c r="L21"/>
  <c r="L22"/>
  <c r="M13"/>
  <c r="M14"/>
  <c r="M15"/>
  <c r="M16"/>
  <c r="M17"/>
  <c r="M18"/>
  <c r="M19"/>
  <c r="M20"/>
  <c r="M21"/>
  <c r="M22"/>
  <c r="M12"/>
  <c r="M11"/>
  <c r="L11"/>
  <c r="K11"/>
  <c r="J11"/>
  <c r="J30" i="28"/>
  <c r="K30"/>
  <c r="L30"/>
  <c r="M30"/>
  <c r="J34"/>
  <c r="K34"/>
  <c r="L34"/>
  <c r="M34"/>
  <c r="W27"/>
  <c r="V27"/>
  <c r="U27"/>
  <c r="T27"/>
  <c r="J12"/>
  <c r="K12"/>
  <c r="L12"/>
  <c r="M12"/>
  <c r="J13"/>
  <c r="K13"/>
  <c r="L13"/>
  <c r="M13"/>
  <c r="J14"/>
  <c r="K14"/>
  <c r="L14"/>
  <c r="M14"/>
  <c r="J15"/>
  <c r="K15"/>
  <c r="L15"/>
  <c r="M15"/>
  <c r="J16"/>
  <c r="K16"/>
  <c r="L16"/>
  <c r="M16"/>
  <c r="J17"/>
  <c r="K17"/>
  <c r="L17"/>
  <c r="M17"/>
  <c r="J18"/>
  <c r="K18"/>
  <c r="L18"/>
  <c r="M18"/>
  <c r="J19"/>
  <c r="K19"/>
  <c r="L19"/>
  <c r="M19"/>
  <c r="J20"/>
  <c r="K20"/>
  <c r="L20"/>
  <c r="M20"/>
  <c r="J21"/>
  <c r="K21"/>
  <c r="L21"/>
  <c r="M21"/>
  <c r="J22"/>
  <c r="K22"/>
  <c r="L22"/>
  <c r="M22"/>
  <c r="M11"/>
  <c r="L11"/>
  <c r="K11"/>
  <c r="J11"/>
  <c r="S27"/>
  <c r="T27" i="19"/>
  <c r="U27"/>
  <c r="V27"/>
  <c r="W27"/>
  <c r="S27"/>
  <c r="T27" i="18"/>
  <c r="U27"/>
  <c r="O27" i="17"/>
  <c r="O27" i="16"/>
  <c r="O27" i="27"/>
  <c r="O27" i="12"/>
  <c r="O27" i="11"/>
  <c r="O27" i="10"/>
  <c r="Q27" i="2"/>
  <c r="O27" i="9"/>
  <c r="R27" i="18"/>
  <c r="J12" i="19"/>
  <c r="K12"/>
  <c r="L12"/>
  <c r="M12"/>
  <c r="J13"/>
  <c r="K13"/>
  <c r="L13"/>
  <c r="M13"/>
  <c r="J14"/>
  <c r="K14"/>
  <c r="L14"/>
  <c r="M14"/>
  <c r="J15"/>
  <c r="K15"/>
  <c r="L15"/>
  <c r="M15"/>
  <c r="J16"/>
  <c r="K16"/>
  <c r="L16"/>
  <c r="M16"/>
  <c r="J17"/>
  <c r="K17"/>
  <c r="L17"/>
  <c r="M17"/>
  <c r="J18"/>
  <c r="K18"/>
  <c r="L18"/>
  <c r="M18"/>
  <c r="J19"/>
  <c r="K19"/>
  <c r="L19"/>
  <c r="M19"/>
  <c r="J20"/>
  <c r="K20"/>
  <c r="L20"/>
  <c r="M20"/>
  <c r="J21"/>
  <c r="K21"/>
  <c r="L21"/>
  <c r="M21"/>
  <c r="J22"/>
  <c r="K22"/>
  <c r="L22"/>
  <c r="M22"/>
  <c r="M11"/>
  <c r="L11"/>
  <c r="K11"/>
  <c r="J11"/>
  <c r="J30"/>
  <c r="K30"/>
  <c r="L30"/>
  <c r="M30"/>
  <c r="J34"/>
  <c r="K34"/>
  <c r="L34"/>
  <c r="M34"/>
  <c r="K12" i="18"/>
  <c r="L12"/>
  <c r="K13"/>
  <c r="L13"/>
  <c r="K14"/>
  <c r="L14"/>
  <c r="K15"/>
  <c r="L15"/>
  <c r="K16"/>
  <c r="L16"/>
  <c r="K17"/>
  <c r="L17"/>
  <c r="K18"/>
  <c r="L18"/>
  <c r="K19"/>
  <c r="L19"/>
  <c r="K20"/>
  <c r="L20"/>
  <c r="K21"/>
  <c r="L21"/>
  <c r="K22"/>
  <c r="L22"/>
  <c r="L30"/>
  <c r="L11"/>
  <c r="K11"/>
  <c r="J34"/>
  <c r="K34"/>
  <c r="L34"/>
  <c r="J30"/>
  <c r="K30"/>
  <c r="J12"/>
  <c r="J13"/>
  <c r="J14"/>
  <c r="J15"/>
  <c r="J16"/>
  <c r="J17"/>
  <c r="J18"/>
  <c r="J19"/>
  <c r="J20"/>
  <c r="J21"/>
  <c r="J22"/>
  <c r="J11"/>
  <c r="B6" i="33" l="1"/>
  <c r="M35" i="29"/>
  <c r="M31"/>
  <c r="J31"/>
  <c r="J35"/>
  <c r="L35"/>
  <c r="L31"/>
  <c r="K31"/>
  <c r="K35"/>
  <c r="J31" i="28"/>
  <c r="K31"/>
  <c r="M31" i="19"/>
  <c r="J31"/>
  <c r="K31"/>
  <c r="J35" i="18"/>
  <c r="K35"/>
  <c r="G295" i="33"/>
  <c r="K35" i="19"/>
  <c r="G159" i="33"/>
  <c r="G229"/>
  <c r="G96"/>
  <c r="B7"/>
  <c r="G40"/>
  <c r="L31" i="19"/>
  <c r="L35"/>
  <c r="L31" i="28"/>
  <c r="M35"/>
  <c r="M31"/>
  <c r="M35" i="19"/>
  <c r="J35" i="28"/>
  <c r="L35"/>
  <c r="K35"/>
  <c r="J35" i="19"/>
  <c r="J31" i="18"/>
  <c r="K31"/>
  <c r="L31"/>
  <c r="L35"/>
  <c r="G296" i="33" l="1"/>
  <c r="G230"/>
  <c r="G160"/>
  <c r="G97"/>
  <c r="G41"/>
  <c r="B8"/>
  <c r="D24" i="30"/>
  <c r="D25" s="1"/>
  <c r="D19"/>
  <c r="D14"/>
  <c r="D9"/>
  <c r="D4"/>
  <c r="C4"/>
  <c r="E4" s="1"/>
  <c r="I5" i="2" s="1"/>
  <c r="C9" i="30"/>
  <c r="C14"/>
  <c r="E14" s="1"/>
  <c r="I15" i="2" s="1"/>
  <c r="C19" i="30"/>
  <c r="C24"/>
  <c r="E24" s="1"/>
  <c r="I25" i="2" s="1"/>
  <c r="B24" i="30"/>
  <c r="B25" s="1"/>
  <c r="B19"/>
  <c r="B14"/>
  <c r="B10" s="1"/>
  <c r="B9"/>
  <c r="B4"/>
  <c r="B3" s="1"/>
  <c r="R9" i="29"/>
  <c r="R13"/>
  <c r="R17"/>
  <c r="R21"/>
  <c r="R25"/>
  <c r="F10"/>
  <c r="G13"/>
  <c r="F16"/>
  <c r="G19"/>
  <c r="F26"/>
  <c r="E9" i="28"/>
  <c r="E17"/>
  <c r="E25"/>
  <c r="I7"/>
  <c r="AB7" s="1"/>
  <c r="I11"/>
  <c r="AB11" s="1"/>
  <c r="I15"/>
  <c r="AB15" s="1"/>
  <c r="I19"/>
  <c r="AB19" s="1"/>
  <c r="I23"/>
  <c r="AB23" s="1"/>
  <c r="Z4"/>
  <c r="Z4" i="29"/>
  <c r="Z5" i="28"/>
  <c r="Z5" i="29"/>
  <c r="Z6" i="28"/>
  <c r="Z6" i="29"/>
  <c r="Z7" i="28"/>
  <c r="Z7" i="29"/>
  <c r="Z8" i="28"/>
  <c r="Z8" i="29"/>
  <c r="Z9" i="28"/>
  <c r="Z9" i="29"/>
  <c r="Z10" i="28"/>
  <c r="Z10" i="29"/>
  <c r="Z11" i="28"/>
  <c r="Z11" i="29"/>
  <c r="Z12" i="28"/>
  <c r="Z12" i="29"/>
  <c r="Z13" i="28"/>
  <c r="Z13" i="29"/>
  <c r="Z14" i="28"/>
  <c r="Z14" i="29"/>
  <c r="Z15" i="28"/>
  <c r="Z15" i="29"/>
  <c r="Z16" i="28"/>
  <c r="Z16" i="29"/>
  <c r="Z17" i="28"/>
  <c r="Z17" i="29"/>
  <c r="Z18" i="28"/>
  <c r="Z18" i="29"/>
  <c r="Z19" i="28"/>
  <c r="Z19" i="29"/>
  <c r="Z20" i="28"/>
  <c r="Z20" i="29"/>
  <c r="Z21" i="28"/>
  <c r="Z21" i="29"/>
  <c r="Z22" i="28"/>
  <c r="Z22" i="29"/>
  <c r="Z23" i="28"/>
  <c r="Z23" i="29"/>
  <c r="Z24" i="28"/>
  <c r="Z24" i="29"/>
  <c r="Z25" i="28"/>
  <c r="Z25" i="29"/>
  <c r="C13" i="33"/>
  <c r="Z26" i="29"/>
  <c r="Z27"/>
  <c r="Z27" i="28"/>
  <c r="O5"/>
  <c r="AC5" s="1"/>
  <c r="O23" i="29"/>
  <c r="AC23" s="1"/>
  <c r="O24" i="28"/>
  <c r="AC24" s="1"/>
  <c r="O24" i="29"/>
  <c r="AC24" s="1"/>
  <c r="O25" i="28"/>
  <c r="AC25" s="1"/>
  <c r="O25" i="29"/>
  <c r="AC25" s="1"/>
  <c r="O26" i="28"/>
  <c r="AC26" s="1"/>
  <c r="O26" i="29"/>
  <c r="AC26" s="1"/>
  <c r="O27" i="28"/>
  <c r="AC27" s="1"/>
  <c r="O27" i="29"/>
  <c r="AC27" s="1"/>
  <c r="E4" i="28"/>
  <c r="E23" i="29"/>
  <c r="E24" i="28"/>
  <c r="E24" i="29"/>
  <c r="E25"/>
  <c r="E26" i="28"/>
  <c r="E26" i="29"/>
  <c r="E27" i="28"/>
  <c r="E27" i="29"/>
  <c r="D24" i="28"/>
  <c r="D25"/>
  <c r="B16" i="29"/>
  <c r="B4"/>
  <c r="B25"/>
  <c r="B5" i="19"/>
  <c r="X5" s="1"/>
  <c r="B23"/>
  <c r="X23" s="1"/>
  <c r="B24"/>
  <c r="X24" s="1"/>
  <c r="B25"/>
  <c r="X25" s="1"/>
  <c r="I4" i="29"/>
  <c r="AB4" s="1"/>
  <c r="I5"/>
  <c r="AB5" s="1"/>
  <c r="I6"/>
  <c r="AB6" s="1"/>
  <c r="I7"/>
  <c r="AB7" s="1"/>
  <c r="I8"/>
  <c r="AB8" s="1"/>
  <c r="I9"/>
  <c r="AB9" s="1"/>
  <c r="I10"/>
  <c r="AB10" s="1"/>
  <c r="I11"/>
  <c r="AB11" s="1"/>
  <c r="I12"/>
  <c r="AB12" s="1"/>
  <c r="I13"/>
  <c r="AB13" s="1"/>
  <c r="I14"/>
  <c r="AB14" s="1"/>
  <c r="I15"/>
  <c r="AB15" s="1"/>
  <c r="I16"/>
  <c r="AB16" s="1"/>
  <c r="I17"/>
  <c r="AB17" s="1"/>
  <c r="I18"/>
  <c r="AB18" s="1"/>
  <c r="I19"/>
  <c r="AB19" s="1"/>
  <c r="I20"/>
  <c r="AB20" s="1"/>
  <c r="I21"/>
  <c r="AB21" s="1"/>
  <c r="I22"/>
  <c r="AB22" s="1"/>
  <c r="I23"/>
  <c r="AB23" s="1"/>
  <c r="I24"/>
  <c r="AB24" s="1"/>
  <c r="I25"/>
  <c r="AB25" s="1"/>
  <c r="I26"/>
  <c r="AB26" s="1"/>
  <c r="I5" i="28"/>
  <c r="AB5" s="1"/>
  <c r="I6"/>
  <c r="AB6" s="1"/>
  <c r="I8"/>
  <c r="AB8" s="1"/>
  <c r="I9"/>
  <c r="AB9" s="1"/>
  <c r="I10"/>
  <c r="AB10" s="1"/>
  <c r="I12"/>
  <c r="AB12" s="1"/>
  <c r="I13"/>
  <c r="AB13" s="1"/>
  <c r="I14"/>
  <c r="AB14" s="1"/>
  <c r="I16"/>
  <c r="AB16" s="1"/>
  <c r="I17"/>
  <c r="AB17" s="1"/>
  <c r="I18"/>
  <c r="AB18" s="1"/>
  <c r="I20"/>
  <c r="AB20" s="1"/>
  <c r="I21"/>
  <c r="AB21" s="1"/>
  <c r="I22"/>
  <c r="AB22" s="1"/>
  <c r="I24"/>
  <c r="AB24" s="1"/>
  <c r="I25"/>
  <c r="AB25" s="1"/>
  <c r="I4"/>
  <c r="AB4" s="1"/>
  <c r="H4" i="29"/>
  <c r="H5"/>
  <c r="H6"/>
  <c r="H7"/>
  <c r="H8"/>
  <c r="H9"/>
  <c r="H10"/>
  <c r="H11"/>
  <c r="H12"/>
  <c r="H13"/>
  <c r="H14"/>
  <c r="H15"/>
  <c r="H16"/>
  <c r="H17"/>
  <c r="H18"/>
  <c r="H19"/>
  <c r="H20"/>
  <c r="H21"/>
  <c r="H22"/>
  <c r="H23"/>
  <c r="H24"/>
  <c r="H25"/>
  <c r="H26"/>
  <c r="H5" i="28"/>
  <c r="H6"/>
  <c r="H7"/>
  <c r="H8"/>
  <c r="H9"/>
  <c r="H10"/>
  <c r="H11"/>
  <c r="H12"/>
  <c r="H13"/>
  <c r="H14"/>
  <c r="H15"/>
  <c r="H16"/>
  <c r="H17"/>
  <c r="H18"/>
  <c r="H19"/>
  <c r="H20"/>
  <c r="H21"/>
  <c r="H22"/>
  <c r="H23"/>
  <c r="H24"/>
  <c r="H25"/>
  <c r="H26"/>
  <c r="H4"/>
  <c r="G4" i="29"/>
  <c r="G5"/>
  <c r="G6"/>
  <c r="G7"/>
  <c r="G8"/>
  <c r="G9"/>
  <c r="G10"/>
  <c r="G11"/>
  <c r="G12"/>
  <c r="G14"/>
  <c r="G15"/>
  <c r="G16"/>
  <c r="G17"/>
  <c r="G18"/>
  <c r="G20"/>
  <c r="G21"/>
  <c r="G22"/>
  <c r="G23"/>
  <c r="G24"/>
  <c r="G25"/>
  <c r="G26"/>
  <c r="G5" i="28"/>
  <c r="G6"/>
  <c r="G7"/>
  <c r="G8"/>
  <c r="G9"/>
  <c r="G10"/>
  <c r="G11"/>
  <c r="G12"/>
  <c r="G13"/>
  <c r="G14"/>
  <c r="G15"/>
  <c r="G16"/>
  <c r="G17"/>
  <c r="G18"/>
  <c r="G19"/>
  <c r="G20"/>
  <c r="G21"/>
  <c r="G22"/>
  <c r="G23"/>
  <c r="G24"/>
  <c r="G25"/>
  <c r="G26"/>
  <c r="G4"/>
  <c r="C47" i="33"/>
  <c r="R4" i="28"/>
  <c r="R4" i="29"/>
  <c r="F5" i="28"/>
  <c r="F5" i="29"/>
  <c r="F6"/>
  <c r="R7" i="28"/>
  <c r="F7" i="29"/>
  <c r="R8"/>
  <c r="F9" i="28"/>
  <c r="F9" i="29"/>
  <c r="R10"/>
  <c r="R11" i="28"/>
  <c r="F11" i="29"/>
  <c r="R12"/>
  <c r="F13" i="28"/>
  <c r="F13" i="29"/>
  <c r="R14"/>
  <c r="R15" i="28"/>
  <c r="F15" i="29"/>
  <c r="R16"/>
  <c r="F17" i="28"/>
  <c r="F17" i="29"/>
  <c r="F18"/>
  <c r="R19" i="28"/>
  <c r="F19" i="29"/>
  <c r="R20"/>
  <c r="F21" i="28"/>
  <c r="F21" i="29"/>
  <c r="F22"/>
  <c r="R23" i="28"/>
  <c r="F23" i="29"/>
  <c r="R24"/>
  <c r="F25" i="28"/>
  <c r="F25" i="29"/>
  <c r="R26"/>
  <c r="B22" i="19"/>
  <c r="X22" s="1"/>
  <c r="B26"/>
  <c r="X26" s="1"/>
  <c r="F25" i="17"/>
  <c r="G25"/>
  <c r="I25"/>
  <c r="F26"/>
  <c r="G26"/>
  <c r="I26"/>
  <c r="T26" s="1"/>
  <c r="R27" i="9"/>
  <c r="Z27" i="19"/>
  <c r="R27" i="17"/>
  <c r="R27" i="16"/>
  <c r="R27" i="11"/>
  <c r="L27"/>
  <c r="R27" i="10"/>
  <c r="T27" i="2"/>
  <c r="O33" i="15"/>
  <c r="L33"/>
  <c r="K33"/>
  <c r="O29"/>
  <c r="L29"/>
  <c r="K29"/>
  <c r="O34"/>
  <c r="L34"/>
  <c r="K34"/>
  <c r="G34"/>
  <c r="F33"/>
  <c r="E33"/>
  <c r="B33"/>
  <c r="F34"/>
  <c r="E34"/>
  <c r="O33" i="14"/>
  <c r="K33"/>
  <c r="B33"/>
  <c r="O29"/>
  <c r="K29"/>
  <c r="B29"/>
  <c r="O34"/>
  <c r="L33"/>
  <c r="K34"/>
  <c r="G29"/>
  <c r="F34"/>
  <c r="E33"/>
  <c r="B34"/>
  <c r="E34"/>
  <c r="O33" i="13"/>
  <c r="L33"/>
  <c r="K33"/>
  <c r="O29"/>
  <c r="L29"/>
  <c r="K29"/>
  <c r="O34"/>
  <c r="L34"/>
  <c r="K34"/>
  <c r="G34"/>
  <c r="F33"/>
  <c r="E33"/>
  <c r="B33"/>
  <c r="F34"/>
  <c r="E34"/>
  <c r="R27" i="27"/>
  <c r="Y25" i="29" l="1"/>
  <c r="X16"/>
  <c r="P16"/>
  <c r="X4"/>
  <c r="P4"/>
  <c r="X25"/>
  <c r="Q25"/>
  <c r="AB35"/>
  <c r="AB31"/>
  <c r="AB34"/>
  <c r="AB30"/>
  <c r="C163" i="33"/>
  <c r="O25" i="17"/>
  <c r="T25"/>
  <c r="G34" i="28"/>
  <c r="G297" i="33"/>
  <c r="R13" i="28"/>
  <c r="O17"/>
  <c r="AC17" s="1"/>
  <c r="O9"/>
  <c r="AC9" s="1"/>
  <c r="R5" i="29"/>
  <c r="C3" i="30"/>
  <c r="D15"/>
  <c r="R17" i="28"/>
  <c r="Z26"/>
  <c r="Z34" s="1"/>
  <c r="E19"/>
  <c r="E31" s="1"/>
  <c r="E11"/>
  <c r="O19"/>
  <c r="AC19" s="1"/>
  <c r="O11"/>
  <c r="AC11" s="1"/>
  <c r="F20" i="29"/>
  <c r="F14"/>
  <c r="R22"/>
  <c r="R18"/>
  <c r="R6"/>
  <c r="R21" i="28"/>
  <c r="R5"/>
  <c r="E21"/>
  <c r="E13"/>
  <c r="E5"/>
  <c r="O21"/>
  <c r="AC21" s="1"/>
  <c r="O13"/>
  <c r="AC13" s="1"/>
  <c r="F24" i="29"/>
  <c r="F8"/>
  <c r="R23"/>
  <c r="R19"/>
  <c r="R35" s="1"/>
  <c r="R15"/>
  <c r="R11"/>
  <c r="R7"/>
  <c r="C25" i="30"/>
  <c r="E25" s="1"/>
  <c r="I26" i="2" s="1"/>
  <c r="D5" i="30"/>
  <c r="F23" i="28"/>
  <c r="F19"/>
  <c r="F15"/>
  <c r="F11"/>
  <c r="F7"/>
  <c r="R25"/>
  <c r="R9"/>
  <c r="E23"/>
  <c r="E15"/>
  <c r="E7"/>
  <c r="O23"/>
  <c r="AC23" s="1"/>
  <c r="O15"/>
  <c r="AC15" s="1"/>
  <c r="O7"/>
  <c r="AC7" s="1"/>
  <c r="F12" i="29"/>
  <c r="B5" i="28"/>
  <c r="Y5" s="1"/>
  <c r="B21"/>
  <c r="X21" s="1"/>
  <c r="B23"/>
  <c r="D27"/>
  <c r="P27" s="1"/>
  <c r="D26"/>
  <c r="C5" i="30"/>
  <c r="E5" s="1"/>
  <c r="I6" i="2" s="1"/>
  <c r="C15" i="30"/>
  <c r="E15" s="1"/>
  <c r="I16" i="2" s="1"/>
  <c r="D6" i="30"/>
  <c r="D7" s="1"/>
  <c r="D8" s="1"/>
  <c r="D16"/>
  <c r="D17" s="1"/>
  <c r="D18" s="1"/>
  <c r="E19"/>
  <c r="I20" i="2" s="1"/>
  <c r="D47" i="33"/>
  <c r="R26" i="28"/>
  <c r="R30" s="1"/>
  <c r="F26"/>
  <c r="R24"/>
  <c r="F24"/>
  <c r="R22"/>
  <c r="F22"/>
  <c r="R20"/>
  <c r="F20"/>
  <c r="R18"/>
  <c r="F18"/>
  <c r="R16"/>
  <c r="F16"/>
  <c r="R14"/>
  <c r="F14"/>
  <c r="R12"/>
  <c r="F12"/>
  <c r="R10"/>
  <c r="F10"/>
  <c r="R8"/>
  <c r="F8"/>
  <c r="R6"/>
  <c r="F6"/>
  <c r="C102" i="33"/>
  <c r="I26" i="28"/>
  <c r="I31" s="1"/>
  <c r="B25"/>
  <c r="X25" s="1"/>
  <c r="B7" i="29"/>
  <c r="B21"/>
  <c r="V21" s="1"/>
  <c r="B8"/>
  <c r="B12"/>
  <c r="B20"/>
  <c r="B24"/>
  <c r="S24" s="1"/>
  <c r="B9"/>
  <c r="D24"/>
  <c r="D25"/>
  <c r="P25" s="1"/>
  <c r="D21" i="28"/>
  <c r="D23"/>
  <c r="F4"/>
  <c r="B5" i="30"/>
  <c r="B6" s="1"/>
  <c r="B7" s="1"/>
  <c r="B8" s="1"/>
  <c r="B15"/>
  <c r="B16" s="1"/>
  <c r="B17" s="1"/>
  <c r="B18" s="1"/>
  <c r="B20"/>
  <c r="B21" s="1"/>
  <c r="B11"/>
  <c r="B12" s="1"/>
  <c r="B13" s="1"/>
  <c r="D10"/>
  <c r="D11" s="1"/>
  <c r="D12" s="1"/>
  <c r="D13" s="1"/>
  <c r="D20"/>
  <c r="D21" s="1"/>
  <c r="D22" s="1"/>
  <c r="D23" s="1"/>
  <c r="E9"/>
  <c r="I10" i="2" s="1"/>
  <c r="D26" i="29"/>
  <c r="D21"/>
  <c r="E20" i="28"/>
  <c r="E18"/>
  <c r="E16"/>
  <c r="E14"/>
  <c r="E12"/>
  <c r="E10"/>
  <c r="E8"/>
  <c r="E6"/>
  <c r="D27" i="29"/>
  <c r="P27" s="1"/>
  <c r="D23"/>
  <c r="F4"/>
  <c r="F34" s="1"/>
  <c r="B22" i="30"/>
  <c r="B23" s="1"/>
  <c r="C10"/>
  <c r="E10" s="1"/>
  <c r="I11" i="2" s="1"/>
  <c r="C20" i="30"/>
  <c r="C11"/>
  <c r="C21"/>
  <c r="G161" i="33"/>
  <c r="G231"/>
  <c r="G98"/>
  <c r="B9"/>
  <c r="G42"/>
  <c r="U24" i="19"/>
  <c r="W24"/>
  <c r="T24"/>
  <c r="V24"/>
  <c r="U25"/>
  <c r="W25"/>
  <c r="T25"/>
  <c r="V25"/>
  <c r="U5"/>
  <c r="W5"/>
  <c r="T5"/>
  <c r="V5"/>
  <c r="T23" i="28"/>
  <c r="S21"/>
  <c r="U21"/>
  <c r="V21"/>
  <c r="U5"/>
  <c r="W4" i="29"/>
  <c r="U4"/>
  <c r="S4"/>
  <c r="V4"/>
  <c r="T4"/>
  <c r="V25"/>
  <c r="T25"/>
  <c r="W25"/>
  <c r="S25"/>
  <c r="U25"/>
  <c r="S21"/>
  <c r="Z30"/>
  <c r="Z31"/>
  <c r="Z34"/>
  <c r="Z35"/>
  <c r="O26" i="17"/>
  <c r="U26" i="19"/>
  <c r="W26"/>
  <c r="T26"/>
  <c r="V26"/>
  <c r="V22"/>
  <c r="U22"/>
  <c r="T22"/>
  <c r="W22"/>
  <c r="U23"/>
  <c r="W23"/>
  <c r="T23"/>
  <c r="V23"/>
  <c r="W24" i="29"/>
  <c r="W16"/>
  <c r="S16"/>
  <c r="T16"/>
  <c r="U16"/>
  <c r="V16"/>
  <c r="T12"/>
  <c r="S8"/>
  <c r="G34"/>
  <c r="G35" i="28"/>
  <c r="R35"/>
  <c r="Z35"/>
  <c r="H34"/>
  <c r="I35" i="29"/>
  <c r="G35"/>
  <c r="F35"/>
  <c r="H35"/>
  <c r="D3" i="30"/>
  <c r="E3" s="1"/>
  <c r="I4" i="2" s="1"/>
  <c r="H34" i="29"/>
  <c r="I34"/>
  <c r="H35" i="28"/>
  <c r="I31" i="29"/>
  <c r="H31"/>
  <c r="R30"/>
  <c r="G31"/>
  <c r="R34"/>
  <c r="I30"/>
  <c r="H30"/>
  <c r="F31"/>
  <c r="G30"/>
  <c r="H31" i="28"/>
  <c r="E30"/>
  <c r="G31"/>
  <c r="E34"/>
  <c r="R34"/>
  <c r="H30"/>
  <c r="G30"/>
  <c r="R31"/>
  <c r="E22"/>
  <c r="D22"/>
  <c r="B17" i="29"/>
  <c r="B13"/>
  <c r="B5"/>
  <c r="B26"/>
  <c r="Y26" s="1"/>
  <c r="B22"/>
  <c r="B18"/>
  <c r="B14"/>
  <c r="B10"/>
  <c r="B6"/>
  <c r="B23"/>
  <c r="Y23" s="1"/>
  <c r="B19"/>
  <c r="B15"/>
  <c r="B11"/>
  <c r="P5" i="19"/>
  <c r="B20"/>
  <c r="X20" s="1"/>
  <c r="B18"/>
  <c r="X18" s="1"/>
  <c r="B16"/>
  <c r="X16" s="1"/>
  <c r="B14"/>
  <c r="X14" s="1"/>
  <c r="B12"/>
  <c r="X12" s="1"/>
  <c r="B10"/>
  <c r="X10" s="1"/>
  <c r="B8"/>
  <c r="X8" s="1"/>
  <c r="B6"/>
  <c r="X6" s="1"/>
  <c r="B298" i="33"/>
  <c r="D298" s="1"/>
  <c r="B21" i="19"/>
  <c r="X21" s="1"/>
  <c r="B24" i="28"/>
  <c r="X24" s="1"/>
  <c r="B22"/>
  <c r="X22" s="1"/>
  <c r="B20"/>
  <c r="X20" s="1"/>
  <c r="B18"/>
  <c r="X18" s="1"/>
  <c r="B16"/>
  <c r="X16" s="1"/>
  <c r="B14"/>
  <c r="X14" s="1"/>
  <c r="B12"/>
  <c r="X12" s="1"/>
  <c r="B10"/>
  <c r="X10" s="1"/>
  <c r="B8"/>
  <c r="X8" s="1"/>
  <c r="B6"/>
  <c r="X6" s="1"/>
  <c r="B19" i="19"/>
  <c r="X19" s="1"/>
  <c r="X35" s="1"/>
  <c r="B17"/>
  <c r="X17" s="1"/>
  <c r="B15"/>
  <c r="X15" s="1"/>
  <c r="B13"/>
  <c r="X13" s="1"/>
  <c r="B11"/>
  <c r="X11" s="1"/>
  <c r="B9"/>
  <c r="X9" s="1"/>
  <c r="B7"/>
  <c r="X7" s="1"/>
  <c r="B19" i="28"/>
  <c r="X19" s="1"/>
  <c r="B17"/>
  <c r="X17" s="1"/>
  <c r="B15"/>
  <c r="X15" s="1"/>
  <c r="B13"/>
  <c r="X13" s="1"/>
  <c r="B11"/>
  <c r="X11" s="1"/>
  <c r="B9"/>
  <c r="X9" s="1"/>
  <c r="B7"/>
  <c r="X7" s="1"/>
  <c r="J30" i="15"/>
  <c r="J34" i="14"/>
  <c r="J34" i="13"/>
  <c r="J33" i="15"/>
  <c r="J34"/>
  <c r="J29"/>
  <c r="J29" i="13"/>
  <c r="J33"/>
  <c r="J33" i="14"/>
  <c r="J30"/>
  <c r="J29"/>
  <c r="J30" i="13"/>
  <c r="B30" i="15"/>
  <c r="F30"/>
  <c r="B34"/>
  <c r="G29"/>
  <c r="E30"/>
  <c r="G33"/>
  <c r="E29"/>
  <c r="G30"/>
  <c r="K30"/>
  <c r="O30"/>
  <c r="B29"/>
  <c r="F29"/>
  <c r="L30"/>
  <c r="E30" i="14"/>
  <c r="G33"/>
  <c r="F29"/>
  <c r="F33"/>
  <c r="L34"/>
  <c r="E29"/>
  <c r="G30"/>
  <c r="K30"/>
  <c r="O30"/>
  <c r="G34"/>
  <c r="L30"/>
  <c r="L29"/>
  <c r="B30"/>
  <c r="F30"/>
  <c r="B30" i="13"/>
  <c r="F30"/>
  <c r="B34"/>
  <c r="G29"/>
  <c r="E30"/>
  <c r="G33"/>
  <c r="E29"/>
  <c r="G30"/>
  <c r="K30"/>
  <c r="O30"/>
  <c r="B29"/>
  <c r="F29"/>
  <c r="L30"/>
  <c r="Y24" i="29" l="1"/>
  <c r="Y7" i="28"/>
  <c r="Y17"/>
  <c r="Y21"/>
  <c r="Y19"/>
  <c r="Y9"/>
  <c r="F31"/>
  <c r="Y24"/>
  <c r="Y23"/>
  <c r="Y13"/>
  <c r="Y11"/>
  <c r="Y15"/>
  <c r="Y25"/>
  <c r="X13" i="29"/>
  <c r="P13"/>
  <c r="X14"/>
  <c r="P14"/>
  <c r="X15"/>
  <c r="P15"/>
  <c r="X10"/>
  <c r="P10"/>
  <c r="X26"/>
  <c r="Q26"/>
  <c r="P26"/>
  <c r="P12"/>
  <c r="V24"/>
  <c r="U21"/>
  <c r="X23"/>
  <c r="Q23"/>
  <c r="P23"/>
  <c r="X19"/>
  <c r="X5"/>
  <c r="P5"/>
  <c r="X11"/>
  <c r="P11"/>
  <c r="X6"/>
  <c r="P6"/>
  <c r="X22"/>
  <c r="X17"/>
  <c r="P17"/>
  <c r="P7"/>
  <c r="X18"/>
  <c r="P18"/>
  <c r="X24"/>
  <c r="Q24"/>
  <c r="P24"/>
  <c r="X21"/>
  <c r="P21"/>
  <c r="P9"/>
  <c r="P8"/>
  <c r="X30"/>
  <c r="S20"/>
  <c r="X20"/>
  <c r="T7"/>
  <c r="X7"/>
  <c r="F30"/>
  <c r="U24"/>
  <c r="T21"/>
  <c r="U9"/>
  <c r="X9"/>
  <c r="W8"/>
  <c r="X8"/>
  <c r="T24"/>
  <c r="W21"/>
  <c r="S12"/>
  <c r="X12"/>
  <c r="T21" i="28"/>
  <c r="P21"/>
  <c r="W21"/>
  <c r="S5"/>
  <c r="X5"/>
  <c r="S23"/>
  <c r="X23"/>
  <c r="X31" i="19"/>
  <c r="I35" i="28"/>
  <c r="Z31"/>
  <c r="P5"/>
  <c r="U20" i="29"/>
  <c r="T9"/>
  <c r="E35" i="28"/>
  <c r="W7" i="29"/>
  <c r="V8"/>
  <c r="U8"/>
  <c r="T20"/>
  <c r="W9"/>
  <c r="D34"/>
  <c r="Z30" i="28"/>
  <c r="B13" i="32" s="1"/>
  <c r="B411" i="33" s="1"/>
  <c r="H411" s="1"/>
  <c r="Q23" i="28"/>
  <c r="D30"/>
  <c r="T5"/>
  <c r="U23"/>
  <c r="I34"/>
  <c r="AB26"/>
  <c r="S9" i="29"/>
  <c r="V9"/>
  <c r="T8"/>
  <c r="V20"/>
  <c r="S7"/>
  <c r="S25" i="28"/>
  <c r="O31"/>
  <c r="W5"/>
  <c r="Q21"/>
  <c r="W23"/>
  <c r="V25"/>
  <c r="P18" i="19"/>
  <c r="B147" i="33"/>
  <c r="P10" i="19"/>
  <c r="R31" i="29"/>
  <c r="W12"/>
  <c r="W20"/>
  <c r="U7"/>
  <c r="V7"/>
  <c r="V12"/>
  <c r="D30"/>
  <c r="U12"/>
  <c r="Q6" i="28"/>
  <c r="Q14"/>
  <c r="Q22"/>
  <c r="I30"/>
  <c r="Q5"/>
  <c r="V5"/>
  <c r="V23"/>
  <c r="F30"/>
  <c r="F35"/>
  <c r="Q10"/>
  <c r="Q18"/>
  <c r="P23"/>
  <c r="F34"/>
  <c r="O35"/>
  <c r="T25"/>
  <c r="Q25"/>
  <c r="W25"/>
  <c r="P25"/>
  <c r="U25"/>
  <c r="B4"/>
  <c r="G298" i="33"/>
  <c r="E20" i="30"/>
  <c r="I21" i="2" s="1"/>
  <c r="C6" i="30"/>
  <c r="B299" i="33"/>
  <c r="D299" s="1"/>
  <c r="U7" i="28"/>
  <c r="T7"/>
  <c r="S7"/>
  <c r="W7"/>
  <c r="V7"/>
  <c r="V11"/>
  <c r="T11"/>
  <c r="U11"/>
  <c r="W11"/>
  <c r="S11"/>
  <c r="T15"/>
  <c r="V15"/>
  <c r="S15"/>
  <c r="U15"/>
  <c r="W15"/>
  <c r="U19"/>
  <c r="W19"/>
  <c r="T19"/>
  <c r="V19"/>
  <c r="S19"/>
  <c r="W8"/>
  <c r="V8"/>
  <c r="S8"/>
  <c r="U8"/>
  <c r="T8"/>
  <c r="U12"/>
  <c r="V12"/>
  <c r="T12"/>
  <c r="W12"/>
  <c r="S12"/>
  <c r="U16"/>
  <c r="V16"/>
  <c r="S16"/>
  <c r="T16"/>
  <c r="W16"/>
  <c r="U20"/>
  <c r="V20"/>
  <c r="T20"/>
  <c r="W20"/>
  <c r="S20"/>
  <c r="V24"/>
  <c r="W24"/>
  <c r="S24"/>
  <c r="T24"/>
  <c r="U24"/>
  <c r="P24"/>
  <c r="U15" i="29"/>
  <c r="V15"/>
  <c r="S15"/>
  <c r="W15"/>
  <c r="T15"/>
  <c r="V23"/>
  <c r="U23"/>
  <c r="S23"/>
  <c r="T23"/>
  <c r="W23"/>
  <c r="W10"/>
  <c r="S10"/>
  <c r="V10"/>
  <c r="U10"/>
  <c r="T10"/>
  <c r="U18"/>
  <c r="S18"/>
  <c r="T18"/>
  <c r="V18"/>
  <c r="W18"/>
  <c r="W26"/>
  <c r="S26"/>
  <c r="S30" s="1"/>
  <c r="T26"/>
  <c r="T30" s="1"/>
  <c r="B35"/>
  <c r="U26"/>
  <c r="U30" s="1"/>
  <c r="V26"/>
  <c r="B34"/>
  <c r="B31"/>
  <c r="W13"/>
  <c r="T13"/>
  <c r="S13"/>
  <c r="V13"/>
  <c r="U13"/>
  <c r="D20" i="28"/>
  <c r="D19"/>
  <c r="E21" i="29"/>
  <c r="Q21" s="1"/>
  <c r="O21"/>
  <c r="Q12" i="28"/>
  <c r="P16"/>
  <c r="Q15"/>
  <c r="P8"/>
  <c r="Q7"/>
  <c r="Q19"/>
  <c r="Q8"/>
  <c r="B207" i="33"/>
  <c r="I34" i="2"/>
  <c r="I30"/>
  <c r="S9" i="28"/>
  <c r="U9"/>
  <c r="T9"/>
  <c r="P9"/>
  <c r="W9"/>
  <c r="V9"/>
  <c r="Q9"/>
  <c r="U13"/>
  <c r="W13"/>
  <c r="Q13"/>
  <c r="S13"/>
  <c r="T13"/>
  <c r="V13"/>
  <c r="P13"/>
  <c r="S17"/>
  <c r="T17"/>
  <c r="V17"/>
  <c r="U17"/>
  <c r="W17"/>
  <c r="P17"/>
  <c r="Q17"/>
  <c r="W6"/>
  <c r="V6"/>
  <c r="P6"/>
  <c r="U6"/>
  <c r="T6"/>
  <c r="S6"/>
  <c r="W10"/>
  <c r="V10"/>
  <c r="P10"/>
  <c r="U10"/>
  <c r="T10"/>
  <c r="S10"/>
  <c r="U14"/>
  <c r="V14"/>
  <c r="P14"/>
  <c r="T14"/>
  <c r="W14"/>
  <c r="S14"/>
  <c r="U18"/>
  <c r="V18"/>
  <c r="T18"/>
  <c r="W18"/>
  <c r="S18"/>
  <c r="P18"/>
  <c r="T22"/>
  <c r="V22"/>
  <c r="S22"/>
  <c r="P22"/>
  <c r="U22"/>
  <c r="W22"/>
  <c r="B236" i="33"/>
  <c r="B163"/>
  <c r="D163" s="1"/>
  <c r="B47"/>
  <c r="E47" s="1"/>
  <c r="B102"/>
  <c r="D102" s="1"/>
  <c r="B26" i="28"/>
  <c r="B4" i="19"/>
  <c r="X4" s="1"/>
  <c r="B101" i="33"/>
  <c r="B162"/>
  <c r="B46"/>
  <c r="B235"/>
  <c r="S11" i="29"/>
  <c r="V11"/>
  <c r="T11"/>
  <c r="W11"/>
  <c r="U11"/>
  <c r="S19"/>
  <c r="W19"/>
  <c r="T19"/>
  <c r="U19"/>
  <c r="V19"/>
  <c r="W6"/>
  <c r="S6"/>
  <c r="V6"/>
  <c r="U6"/>
  <c r="T6"/>
  <c r="S14"/>
  <c r="T14"/>
  <c r="V14"/>
  <c r="U14"/>
  <c r="W14"/>
  <c r="S22"/>
  <c r="T22"/>
  <c r="V22"/>
  <c r="U22"/>
  <c r="W22"/>
  <c r="T5"/>
  <c r="W5"/>
  <c r="V5"/>
  <c r="U5"/>
  <c r="S5"/>
  <c r="W17"/>
  <c r="V17"/>
  <c r="U17"/>
  <c r="S17"/>
  <c r="T17"/>
  <c r="D20"/>
  <c r="P20" s="1"/>
  <c r="D19"/>
  <c r="P19" s="1"/>
  <c r="O22" i="28"/>
  <c r="AC22" s="1"/>
  <c r="Q24"/>
  <c r="Q20"/>
  <c r="P15"/>
  <c r="P11"/>
  <c r="P7"/>
  <c r="Q16"/>
  <c r="P12"/>
  <c r="Q11"/>
  <c r="B30" i="29"/>
  <c r="C22" i="30"/>
  <c r="E21"/>
  <c r="I22" i="2" s="1"/>
  <c r="C16" i="30"/>
  <c r="D34" i="28"/>
  <c r="G232" i="33"/>
  <c r="G162"/>
  <c r="C12" i="30"/>
  <c r="E11"/>
  <c r="I12" i="2" s="1"/>
  <c r="D22" i="29"/>
  <c r="P22" s="1"/>
  <c r="C7" i="30"/>
  <c r="E6"/>
  <c r="I7" i="2" s="1"/>
  <c r="G99" i="33"/>
  <c r="G43"/>
  <c r="B10"/>
  <c r="U9" i="19"/>
  <c r="W9"/>
  <c r="T9"/>
  <c r="V9"/>
  <c r="V13"/>
  <c r="U13"/>
  <c r="T13"/>
  <c r="W13"/>
  <c r="V17"/>
  <c r="U17"/>
  <c r="T17"/>
  <c r="W17"/>
  <c r="V21"/>
  <c r="U21"/>
  <c r="W21"/>
  <c r="T21"/>
  <c r="P6"/>
  <c r="U6"/>
  <c r="W6"/>
  <c r="T6"/>
  <c r="V6"/>
  <c r="U10"/>
  <c r="W10"/>
  <c r="T10"/>
  <c r="V10"/>
  <c r="V14"/>
  <c r="U14"/>
  <c r="T14"/>
  <c r="W14"/>
  <c r="V18"/>
  <c r="U18"/>
  <c r="T18"/>
  <c r="W18"/>
  <c r="U7"/>
  <c r="W7"/>
  <c r="T7"/>
  <c r="V7"/>
  <c r="V11"/>
  <c r="U11"/>
  <c r="T11"/>
  <c r="W11"/>
  <c r="V15"/>
  <c r="U15"/>
  <c r="T15"/>
  <c r="W15"/>
  <c r="V19"/>
  <c r="V31" s="1"/>
  <c r="U19"/>
  <c r="U31" s="1"/>
  <c r="W19"/>
  <c r="W31" s="1"/>
  <c r="T19"/>
  <c r="T35" s="1"/>
  <c r="B34"/>
  <c r="W4"/>
  <c r="W30" s="1"/>
  <c r="V4"/>
  <c r="V30" s="1"/>
  <c r="U8"/>
  <c r="W8"/>
  <c r="T8"/>
  <c r="V8"/>
  <c r="V12"/>
  <c r="U12"/>
  <c r="T12"/>
  <c r="W12"/>
  <c r="V16"/>
  <c r="U16"/>
  <c r="T16"/>
  <c r="W16"/>
  <c r="V20"/>
  <c r="U20"/>
  <c r="T20"/>
  <c r="W20"/>
  <c r="T34" i="29"/>
  <c r="P13" i="19"/>
  <c r="B30"/>
  <c r="P7"/>
  <c r="P17"/>
  <c r="E22" i="29"/>
  <c r="Q22" s="1"/>
  <c r="P14" i="19"/>
  <c r="P11"/>
  <c r="P16"/>
  <c r="P8"/>
  <c r="B35"/>
  <c r="B31"/>
  <c r="P12"/>
  <c r="P4"/>
  <c r="P15"/>
  <c r="P9"/>
  <c r="I34" i="15"/>
  <c r="I33"/>
  <c r="I29"/>
  <c r="I30"/>
  <c r="M33"/>
  <c r="M29"/>
  <c r="M34"/>
  <c r="M30"/>
  <c r="N33"/>
  <c r="N29"/>
  <c r="N34"/>
  <c r="N30"/>
  <c r="I34" i="14"/>
  <c r="I33"/>
  <c r="I29"/>
  <c r="I30"/>
  <c r="M33"/>
  <c r="M29"/>
  <c r="M34"/>
  <c r="M30"/>
  <c r="N34"/>
  <c r="N30"/>
  <c r="N33"/>
  <c r="N29"/>
  <c r="I34" i="13"/>
  <c r="I33"/>
  <c r="I29"/>
  <c r="I30"/>
  <c r="M33"/>
  <c r="M29"/>
  <c r="M34"/>
  <c r="M30"/>
  <c r="N33"/>
  <c r="N29"/>
  <c r="N34"/>
  <c r="N30"/>
  <c r="R27" i="12"/>
  <c r="R4" i="9"/>
  <c r="R4" i="10"/>
  <c r="R4" i="11"/>
  <c r="R4" i="12"/>
  <c r="R4" i="27"/>
  <c r="R4" i="16"/>
  <c r="R4" i="17"/>
  <c r="X4" i="18"/>
  <c r="Z4" i="19"/>
  <c r="T4" i="2"/>
  <c r="T5"/>
  <c r="R5" i="9"/>
  <c r="R5" i="10"/>
  <c r="R5" i="11"/>
  <c r="R5" i="12"/>
  <c r="R5" i="27"/>
  <c r="R5" i="16"/>
  <c r="R5" i="17"/>
  <c r="X5" i="18"/>
  <c r="Z5" i="19"/>
  <c r="T6" i="2"/>
  <c r="R6" i="9"/>
  <c r="R6" i="10"/>
  <c r="R6" i="11"/>
  <c r="R6" i="12"/>
  <c r="R6" i="27"/>
  <c r="R6" i="16"/>
  <c r="R6" i="17"/>
  <c r="X6" i="18"/>
  <c r="Z6" i="19"/>
  <c r="T7" i="2"/>
  <c r="R7" i="9"/>
  <c r="R7" i="10"/>
  <c r="R7" i="11"/>
  <c r="R7" i="12"/>
  <c r="R7" i="27"/>
  <c r="R7" i="16"/>
  <c r="R7" i="17"/>
  <c r="X7" i="18"/>
  <c r="Z7" i="19"/>
  <c r="T8" i="2"/>
  <c r="R8" i="9"/>
  <c r="R8" i="10"/>
  <c r="R8" i="11"/>
  <c r="R8" i="12"/>
  <c r="R8" i="27"/>
  <c r="R8" i="16"/>
  <c r="R8" i="17"/>
  <c r="X8" i="18"/>
  <c r="Z8" i="19"/>
  <c r="T9" i="2"/>
  <c r="R9" i="9"/>
  <c r="R9" i="10"/>
  <c r="R9" i="11"/>
  <c r="R9" i="12"/>
  <c r="R9" i="27"/>
  <c r="R9" i="16"/>
  <c r="R9" i="17"/>
  <c r="X9" i="18"/>
  <c r="Z9" i="19"/>
  <c r="T10" i="2"/>
  <c r="R10" i="9"/>
  <c r="R10" i="10"/>
  <c r="R10" i="11"/>
  <c r="R10" i="12"/>
  <c r="R10" i="27"/>
  <c r="R10" i="16"/>
  <c r="R10" i="17"/>
  <c r="X10" i="18"/>
  <c r="Z10" i="19"/>
  <c r="T11" i="2"/>
  <c r="R11" i="9"/>
  <c r="R11" i="10"/>
  <c r="R11" i="11"/>
  <c r="R11" i="12"/>
  <c r="R11" i="27"/>
  <c r="R11" i="16"/>
  <c r="R11" i="17"/>
  <c r="X11" i="18"/>
  <c r="Z11" i="19"/>
  <c r="T12" i="2"/>
  <c r="R12" i="9"/>
  <c r="R12" i="10"/>
  <c r="R12" i="11"/>
  <c r="R12" i="12"/>
  <c r="R12" i="27"/>
  <c r="R12" i="16"/>
  <c r="R12" i="17"/>
  <c r="X12" i="18"/>
  <c r="Z12" i="19"/>
  <c r="T13" i="2"/>
  <c r="R13" i="9"/>
  <c r="R13" i="10"/>
  <c r="R13" i="11"/>
  <c r="R13" i="12"/>
  <c r="R13" i="27"/>
  <c r="R13" i="16"/>
  <c r="R13" i="17"/>
  <c r="X13" i="18"/>
  <c r="Z13" i="19"/>
  <c r="T14" i="2"/>
  <c r="R14" i="9"/>
  <c r="R14" i="10"/>
  <c r="R14" i="11"/>
  <c r="R14" i="12"/>
  <c r="R14" i="27"/>
  <c r="R14" i="16"/>
  <c r="R14" i="17"/>
  <c r="X14" i="18"/>
  <c r="Z14" i="19"/>
  <c r="T15" i="2"/>
  <c r="R15" i="9"/>
  <c r="R15" i="10"/>
  <c r="R15" i="11"/>
  <c r="R15" i="12"/>
  <c r="R15" i="27"/>
  <c r="R15" i="16"/>
  <c r="R15" i="17"/>
  <c r="X15" i="18"/>
  <c r="Z15" i="19"/>
  <c r="T16" i="2"/>
  <c r="R16" i="9"/>
  <c r="R16" i="10"/>
  <c r="R16" i="11"/>
  <c r="R16" i="12"/>
  <c r="R16" i="27"/>
  <c r="R16" i="16"/>
  <c r="R16" i="17"/>
  <c r="X16" i="18"/>
  <c r="Z16" i="19"/>
  <c r="T17" i="2"/>
  <c r="R17" i="9"/>
  <c r="R17" i="10"/>
  <c r="R17" i="11"/>
  <c r="R17" i="12"/>
  <c r="R17" i="27"/>
  <c r="R17" i="16"/>
  <c r="R17" i="17"/>
  <c r="X17" i="18"/>
  <c r="Z17" i="19"/>
  <c r="T18" i="2"/>
  <c r="R18" i="9"/>
  <c r="R18" i="10"/>
  <c r="R18" i="11"/>
  <c r="R18" i="12"/>
  <c r="R18" i="27"/>
  <c r="R18" i="16"/>
  <c r="R18" i="17"/>
  <c r="X18" i="18"/>
  <c r="Z18" i="19"/>
  <c r="T19" i="2"/>
  <c r="R19" i="9"/>
  <c r="R19" i="10"/>
  <c r="R19" i="11"/>
  <c r="R19" i="12"/>
  <c r="R19" i="27"/>
  <c r="R19" i="16"/>
  <c r="R19" i="17"/>
  <c r="X19" i="18"/>
  <c r="Z19" i="19"/>
  <c r="T20" i="2"/>
  <c r="R20" i="9"/>
  <c r="R20" i="10"/>
  <c r="R20" i="11"/>
  <c r="R20" i="12"/>
  <c r="R20" i="27"/>
  <c r="R20" i="16"/>
  <c r="R20" i="17"/>
  <c r="X20" i="18"/>
  <c r="Z20" i="19"/>
  <c r="T21" i="2"/>
  <c r="R21" i="9"/>
  <c r="R21" i="10"/>
  <c r="R21" i="11"/>
  <c r="R21" i="12"/>
  <c r="R21" i="27"/>
  <c r="R21" i="16"/>
  <c r="R21" i="17"/>
  <c r="X21" i="18"/>
  <c r="Z21" i="19"/>
  <c r="T22" i="2"/>
  <c r="R22" i="9"/>
  <c r="R22" i="10"/>
  <c r="R22" i="11"/>
  <c r="R22" i="12"/>
  <c r="R22" i="27"/>
  <c r="R22" i="16"/>
  <c r="R22" i="17"/>
  <c r="X22" i="18"/>
  <c r="Z22" i="19"/>
  <c r="T23" i="2"/>
  <c r="R23" i="9"/>
  <c r="R23" i="10"/>
  <c r="R23" i="11"/>
  <c r="R23" i="12"/>
  <c r="R23" i="27"/>
  <c r="R23" i="16"/>
  <c r="R23" i="17"/>
  <c r="X23" i="18"/>
  <c r="Z23" i="19"/>
  <c r="T24" i="2"/>
  <c r="R24" i="9"/>
  <c r="R24" i="10"/>
  <c r="R24" i="11"/>
  <c r="R24" i="12"/>
  <c r="R24" i="27"/>
  <c r="R24" i="16"/>
  <c r="R24" i="17"/>
  <c r="X24" i="18"/>
  <c r="Z24" i="19"/>
  <c r="T25" i="2"/>
  <c r="R25" i="9"/>
  <c r="R25" i="10"/>
  <c r="R25" i="11"/>
  <c r="R25" i="12"/>
  <c r="R25" i="27"/>
  <c r="R25" i="16"/>
  <c r="X25" i="18"/>
  <c r="Z25" i="19"/>
  <c r="C8" i="33"/>
  <c r="K26" i="12"/>
  <c r="U26" s="1"/>
  <c r="L24" i="2"/>
  <c r="W24" s="1"/>
  <c r="K24" i="9"/>
  <c r="U24" s="1"/>
  <c r="K24" i="10"/>
  <c r="U24" s="1"/>
  <c r="K24" i="11"/>
  <c r="U24" s="1"/>
  <c r="K24" i="12"/>
  <c r="U24" s="1"/>
  <c r="H23" i="13"/>
  <c r="H23" i="14"/>
  <c r="H23" i="15"/>
  <c r="K24" i="16"/>
  <c r="U24" s="1"/>
  <c r="K24" i="17"/>
  <c r="U24" s="1"/>
  <c r="N24" i="18"/>
  <c r="AA24" s="1"/>
  <c r="O24" i="19"/>
  <c r="AC24" s="1"/>
  <c r="L25" i="2"/>
  <c r="W25" s="1"/>
  <c r="K25" i="9"/>
  <c r="U25" s="1"/>
  <c r="K25" i="10"/>
  <c r="U25" s="1"/>
  <c r="K25" i="11"/>
  <c r="U25" s="1"/>
  <c r="K25" i="12"/>
  <c r="U25" s="1"/>
  <c r="H24" i="13"/>
  <c r="H24" i="14"/>
  <c r="H24" i="15"/>
  <c r="K25" i="16"/>
  <c r="U25" s="1"/>
  <c r="K25" i="17"/>
  <c r="N25" i="18"/>
  <c r="AA25" s="1"/>
  <c r="L26" i="2"/>
  <c r="W26" s="1"/>
  <c r="K26" i="9"/>
  <c r="U26" s="1"/>
  <c r="K26" i="10"/>
  <c r="U26" s="1"/>
  <c r="K26" i="11"/>
  <c r="U26" s="1"/>
  <c r="H25" i="13"/>
  <c r="H25" i="14"/>
  <c r="H25" i="15"/>
  <c r="K26" i="16"/>
  <c r="U26" s="1"/>
  <c r="K26" i="17"/>
  <c r="N26" i="18"/>
  <c r="AA26" s="1"/>
  <c r="O26" i="19"/>
  <c r="AC26" s="1"/>
  <c r="L27" i="2"/>
  <c r="K27" i="9"/>
  <c r="K27" i="10"/>
  <c r="K27" i="11"/>
  <c r="K27" i="12"/>
  <c r="H26" i="13"/>
  <c r="H26" i="14"/>
  <c r="H26" i="15"/>
  <c r="K27" i="16"/>
  <c r="K27" i="17"/>
  <c r="N27" i="18"/>
  <c r="AA27" s="1"/>
  <c r="K23" i="9"/>
  <c r="U23" s="1"/>
  <c r="K23" i="10"/>
  <c r="U23" s="1"/>
  <c r="K23" i="11"/>
  <c r="U23" s="1"/>
  <c r="K23" i="12"/>
  <c r="U23" s="1"/>
  <c r="H22" i="13"/>
  <c r="H22" i="14"/>
  <c r="H22" i="15"/>
  <c r="K23" i="16"/>
  <c r="U23" s="1"/>
  <c r="K23" i="17"/>
  <c r="U23" s="1"/>
  <c r="N23" i="18"/>
  <c r="AA23" s="1"/>
  <c r="L23" i="2"/>
  <c r="W23" s="1"/>
  <c r="I4" i="9"/>
  <c r="T4" s="1"/>
  <c r="I4" i="10"/>
  <c r="T4" s="1"/>
  <c r="I4" i="11"/>
  <c r="T4" s="1"/>
  <c r="I4" i="12"/>
  <c r="T4" s="1"/>
  <c r="I4" i="27"/>
  <c r="T4" s="1"/>
  <c r="I4" i="16"/>
  <c r="T4" s="1"/>
  <c r="I4" i="17"/>
  <c r="T4" s="1"/>
  <c r="I4" i="18"/>
  <c r="Z4" s="1"/>
  <c r="I4" i="19"/>
  <c r="I5" i="9"/>
  <c r="T5" s="1"/>
  <c r="I5" i="10"/>
  <c r="T5" s="1"/>
  <c r="I5" i="11"/>
  <c r="T5" s="1"/>
  <c r="I5" i="12"/>
  <c r="T5" s="1"/>
  <c r="I5" i="27"/>
  <c r="T5" s="1"/>
  <c r="I5" i="16"/>
  <c r="T5" s="1"/>
  <c r="I5" i="17"/>
  <c r="T5" s="1"/>
  <c r="I5" i="18"/>
  <c r="Z5" s="1"/>
  <c r="I5" i="19"/>
  <c r="I6" i="9"/>
  <c r="T6" s="1"/>
  <c r="I6" i="10"/>
  <c r="T6" s="1"/>
  <c r="I6" i="11"/>
  <c r="T6" s="1"/>
  <c r="I6" i="12"/>
  <c r="T6" s="1"/>
  <c r="I6" i="27"/>
  <c r="T6" s="1"/>
  <c r="I6" i="16"/>
  <c r="T6" s="1"/>
  <c r="I6" i="17"/>
  <c r="T6" s="1"/>
  <c r="I6" i="18"/>
  <c r="Z6" s="1"/>
  <c r="I6" i="19"/>
  <c r="I7" i="9"/>
  <c r="T7" s="1"/>
  <c r="I7" i="10"/>
  <c r="T7" s="1"/>
  <c r="I7" i="11"/>
  <c r="T7" s="1"/>
  <c r="I7" i="12"/>
  <c r="T7" s="1"/>
  <c r="I7" i="27"/>
  <c r="T7" s="1"/>
  <c r="I7" i="16"/>
  <c r="T7" s="1"/>
  <c r="I7" i="17"/>
  <c r="T7" s="1"/>
  <c r="I7" i="18"/>
  <c r="Z7" s="1"/>
  <c r="I7" i="19"/>
  <c r="I8" i="9"/>
  <c r="T8" s="1"/>
  <c r="I8" i="10"/>
  <c r="T8" s="1"/>
  <c r="I8" i="11"/>
  <c r="T8" s="1"/>
  <c r="I8" i="12"/>
  <c r="T8" s="1"/>
  <c r="I8" i="27"/>
  <c r="T8" s="1"/>
  <c r="I8" i="16"/>
  <c r="T8" s="1"/>
  <c r="I8" i="17"/>
  <c r="T8" s="1"/>
  <c r="I8" i="18"/>
  <c r="Z8" s="1"/>
  <c r="I8" i="19"/>
  <c r="I9" i="9"/>
  <c r="T9" s="1"/>
  <c r="I9" i="10"/>
  <c r="T9" s="1"/>
  <c r="I9" i="11"/>
  <c r="T9" s="1"/>
  <c r="I9" i="12"/>
  <c r="T9" s="1"/>
  <c r="I9" i="27"/>
  <c r="T9" s="1"/>
  <c r="I9" i="16"/>
  <c r="T9" s="1"/>
  <c r="I9" i="17"/>
  <c r="T9" s="1"/>
  <c r="I9" i="18"/>
  <c r="Z9" s="1"/>
  <c r="I9" i="19"/>
  <c r="I10" i="9"/>
  <c r="T10" s="1"/>
  <c r="I10" i="10"/>
  <c r="T10" s="1"/>
  <c r="I10" i="11"/>
  <c r="T10" s="1"/>
  <c r="I10" i="12"/>
  <c r="T10" s="1"/>
  <c r="I10" i="27"/>
  <c r="T10" s="1"/>
  <c r="I10" i="16"/>
  <c r="T10" s="1"/>
  <c r="I10" i="17"/>
  <c r="T10" s="1"/>
  <c r="I10" i="18"/>
  <c r="Z10" s="1"/>
  <c r="I10" i="19"/>
  <c r="I11" i="9"/>
  <c r="T11" s="1"/>
  <c r="I11" i="10"/>
  <c r="T11" s="1"/>
  <c r="I11" i="11"/>
  <c r="T11" s="1"/>
  <c r="I11" i="12"/>
  <c r="T11" s="1"/>
  <c r="I11" i="27"/>
  <c r="T11" s="1"/>
  <c r="I11" i="16"/>
  <c r="T11" s="1"/>
  <c r="I11" i="17"/>
  <c r="T11" s="1"/>
  <c r="I11" i="18"/>
  <c r="Z11" s="1"/>
  <c r="I11" i="19"/>
  <c r="I12" i="9"/>
  <c r="T12" s="1"/>
  <c r="I12" i="10"/>
  <c r="T12" s="1"/>
  <c r="I12" i="11"/>
  <c r="T12" s="1"/>
  <c r="I12" i="12"/>
  <c r="T12" s="1"/>
  <c r="I12" i="27"/>
  <c r="T12" s="1"/>
  <c r="I12" i="16"/>
  <c r="T12" s="1"/>
  <c r="I12" i="17"/>
  <c r="T12" s="1"/>
  <c r="I12" i="18"/>
  <c r="Z12" s="1"/>
  <c r="I12" i="19"/>
  <c r="I13" i="9"/>
  <c r="T13" s="1"/>
  <c r="I13" i="10"/>
  <c r="T13" s="1"/>
  <c r="I13" i="11"/>
  <c r="T13" s="1"/>
  <c r="I13" i="12"/>
  <c r="T13" s="1"/>
  <c r="I13" i="27"/>
  <c r="T13" s="1"/>
  <c r="I13" i="16"/>
  <c r="T13" s="1"/>
  <c r="I13" i="17"/>
  <c r="T13" s="1"/>
  <c r="I13" i="18"/>
  <c r="Z13" s="1"/>
  <c r="I13" i="19"/>
  <c r="I14" i="9"/>
  <c r="T14" s="1"/>
  <c r="I14" i="10"/>
  <c r="T14" s="1"/>
  <c r="I14" i="11"/>
  <c r="T14" s="1"/>
  <c r="I14" i="12"/>
  <c r="T14" s="1"/>
  <c r="I14" i="27"/>
  <c r="T14" s="1"/>
  <c r="I14" i="16"/>
  <c r="T14" s="1"/>
  <c r="I14" i="17"/>
  <c r="T14" s="1"/>
  <c r="I14" i="18"/>
  <c r="Z14" s="1"/>
  <c r="I14" i="19"/>
  <c r="I15" i="9"/>
  <c r="T15" s="1"/>
  <c r="I15" i="10"/>
  <c r="T15" s="1"/>
  <c r="I15" i="11"/>
  <c r="T15" s="1"/>
  <c r="I15" i="12"/>
  <c r="T15" s="1"/>
  <c r="I15" i="27"/>
  <c r="T15" s="1"/>
  <c r="I15" i="16"/>
  <c r="T15" s="1"/>
  <c r="I15" i="17"/>
  <c r="T15" s="1"/>
  <c r="I15" i="18"/>
  <c r="Z15" s="1"/>
  <c r="I15" i="19"/>
  <c r="I16" i="9"/>
  <c r="T16" s="1"/>
  <c r="I16" i="10"/>
  <c r="T16" s="1"/>
  <c r="I16" i="11"/>
  <c r="T16" s="1"/>
  <c r="I16" i="12"/>
  <c r="T16" s="1"/>
  <c r="I16" i="27"/>
  <c r="T16" s="1"/>
  <c r="I16" i="16"/>
  <c r="T16" s="1"/>
  <c r="I16" i="17"/>
  <c r="T16" s="1"/>
  <c r="I16" i="18"/>
  <c r="Z16" s="1"/>
  <c r="I16" i="19"/>
  <c r="I17" i="9"/>
  <c r="T17" s="1"/>
  <c r="I17" i="10"/>
  <c r="T17" s="1"/>
  <c r="I17" i="11"/>
  <c r="T17" s="1"/>
  <c r="I17" i="12"/>
  <c r="T17" s="1"/>
  <c r="I17" i="27"/>
  <c r="T17" s="1"/>
  <c r="I17" i="16"/>
  <c r="T17" s="1"/>
  <c r="I17" i="17"/>
  <c r="T17" s="1"/>
  <c r="I17" i="18"/>
  <c r="Z17" s="1"/>
  <c r="I17" i="19"/>
  <c r="I18" i="9"/>
  <c r="T18" s="1"/>
  <c r="I18" i="10"/>
  <c r="T18" s="1"/>
  <c r="I18" i="11"/>
  <c r="T18" s="1"/>
  <c r="I18" i="12"/>
  <c r="T18" s="1"/>
  <c r="I18" i="27"/>
  <c r="T18" s="1"/>
  <c r="I18" i="16"/>
  <c r="T18" s="1"/>
  <c r="I18" i="17"/>
  <c r="T18" s="1"/>
  <c r="I18" i="18"/>
  <c r="Z18" s="1"/>
  <c r="I18" i="19"/>
  <c r="I19" i="9"/>
  <c r="T19" s="1"/>
  <c r="I19" i="10"/>
  <c r="T19" s="1"/>
  <c r="I19" i="11"/>
  <c r="T19" s="1"/>
  <c r="I19" i="12"/>
  <c r="T19" s="1"/>
  <c r="I19" i="27"/>
  <c r="T19" s="1"/>
  <c r="I19" i="16"/>
  <c r="T19" s="1"/>
  <c r="I19" i="17"/>
  <c r="T19" s="1"/>
  <c r="I19" i="18"/>
  <c r="Z19" s="1"/>
  <c r="I19" i="19"/>
  <c r="I20" i="9"/>
  <c r="T20" s="1"/>
  <c r="I20" i="10"/>
  <c r="T20" s="1"/>
  <c r="I20" i="11"/>
  <c r="T20" s="1"/>
  <c r="I20" i="12"/>
  <c r="T20" s="1"/>
  <c r="I20" i="27"/>
  <c r="T20" s="1"/>
  <c r="I20" i="16"/>
  <c r="T20" s="1"/>
  <c r="I20" i="17"/>
  <c r="T20" s="1"/>
  <c r="I20" i="18"/>
  <c r="Z20" s="1"/>
  <c r="I20" i="19"/>
  <c r="I21" i="9"/>
  <c r="T21" s="1"/>
  <c r="I21" i="10"/>
  <c r="T21" s="1"/>
  <c r="I21" i="11"/>
  <c r="T21" s="1"/>
  <c r="I21" i="12"/>
  <c r="T21" s="1"/>
  <c r="I21" i="27"/>
  <c r="T21" s="1"/>
  <c r="I21" i="16"/>
  <c r="T21" s="1"/>
  <c r="I21" i="17"/>
  <c r="T21" s="1"/>
  <c r="I21" i="18"/>
  <c r="Z21" s="1"/>
  <c r="I21" i="19"/>
  <c r="I22" i="9"/>
  <c r="T22" s="1"/>
  <c r="I22" i="10"/>
  <c r="T22" s="1"/>
  <c r="I22" i="11"/>
  <c r="T22" s="1"/>
  <c r="I22" i="12"/>
  <c r="T22" s="1"/>
  <c r="I22" i="27"/>
  <c r="T22" s="1"/>
  <c r="I22" i="16"/>
  <c r="T22" s="1"/>
  <c r="I22" i="17"/>
  <c r="T22" s="1"/>
  <c r="I22" i="18"/>
  <c r="Z22" s="1"/>
  <c r="I22" i="19"/>
  <c r="I23" i="9"/>
  <c r="T23" s="1"/>
  <c r="I23" i="10"/>
  <c r="T23" s="1"/>
  <c r="I23" i="11"/>
  <c r="T23" s="1"/>
  <c r="I23" i="12"/>
  <c r="T23" s="1"/>
  <c r="I23" i="27"/>
  <c r="T23" s="1"/>
  <c r="I23" i="16"/>
  <c r="T23" s="1"/>
  <c r="I23" i="17"/>
  <c r="T23" s="1"/>
  <c r="I23" i="18"/>
  <c r="Z23" s="1"/>
  <c r="I23" i="19"/>
  <c r="I24" i="9"/>
  <c r="T24" s="1"/>
  <c r="I24" i="10"/>
  <c r="T24" s="1"/>
  <c r="I24" i="11"/>
  <c r="T24" s="1"/>
  <c r="I24" i="12"/>
  <c r="T24" s="1"/>
  <c r="I24" i="27"/>
  <c r="T24" s="1"/>
  <c r="I24" i="16"/>
  <c r="T24" s="1"/>
  <c r="I24" i="17"/>
  <c r="T24" s="1"/>
  <c r="I24" i="18"/>
  <c r="Z24" s="1"/>
  <c r="I24" i="19"/>
  <c r="I25" i="9"/>
  <c r="T25" s="1"/>
  <c r="I25" i="10"/>
  <c r="T25" s="1"/>
  <c r="I25" i="11"/>
  <c r="T25" s="1"/>
  <c r="I25" i="12"/>
  <c r="T25" s="1"/>
  <c r="I25" i="27"/>
  <c r="T25" s="1"/>
  <c r="I25" i="16"/>
  <c r="T25" s="1"/>
  <c r="I25" i="18"/>
  <c r="Z25" s="1"/>
  <c r="I25" i="19"/>
  <c r="C97" i="33"/>
  <c r="H5" i="2"/>
  <c r="H6"/>
  <c r="H7"/>
  <c r="H8"/>
  <c r="H9"/>
  <c r="H10"/>
  <c r="H11"/>
  <c r="H12"/>
  <c r="H13"/>
  <c r="H14"/>
  <c r="H15"/>
  <c r="H16"/>
  <c r="H17"/>
  <c r="H18"/>
  <c r="H19"/>
  <c r="H20"/>
  <c r="H21"/>
  <c r="H22"/>
  <c r="H23"/>
  <c r="H24"/>
  <c r="H25"/>
  <c r="H4"/>
  <c r="H4" i="9"/>
  <c r="H4" i="10"/>
  <c r="H4" i="11"/>
  <c r="H4" i="12"/>
  <c r="H4" i="27"/>
  <c r="H4" i="16"/>
  <c r="H4" i="17"/>
  <c r="H4" i="18"/>
  <c r="H4" i="19"/>
  <c r="H5" i="9"/>
  <c r="H5" i="10"/>
  <c r="H5" i="11"/>
  <c r="H5" i="12"/>
  <c r="H5" i="27"/>
  <c r="H5" i="16"/>
  <c r="H5" i="17"/>
  <c r="H5" i="18"/>
  <c r="H5" i="19"/>
  <c r="H6" i="9"/>
  <c r="H6" i="10"/>
  <c r="H6" i="11"/>
  <c r="H6" i="12"/>
  <c r="H6" i="27"/>
  <c r="H6" i="16"/>
  <c r="H6" i="17"/>
  <c r="H6" i="18"/>
  <c r="H6" i="19"/>
  <c r="H7" i="9"/>
  <c r="H7" i="10"/>
  <c r="H7" i="11"/>
  <c r="H7" i="12"/>
  <c r="H7" i="27"/>
  <c r="H7" i="16"/>
  <c r="H7" i="17"/>
  <c r="H7" i="18"/>
  <c r="H7" i="19"/>
  <c r="H8" i="9"/>
  <c r="H8" i="10"/>
  <c r="H8" i="11"/>
  <c r="H8" i="12"/>
  <c r="H8" i="27"/>
  <c r="H8" i="16"/>
  <c r="H8" i="17"/>
  <c r="H8" i="18"/>
  <c r="H8" i="19"/>
  <c r="H9" i="9"/>
  <c r="H9" i="10"/>
  <c r="H9" i="11"/>
  <c r="H9" i="12"/>
  <c r="H9" i="27"/>
  <c r="H9" i="16"/>
  <c r="H9" i="17"/>
  <c r="H9" i="18"/>
  <c r="H9" i="19"/>
  <c r="H10" i="9"/>
  <c r="H10" i="10"/>
  <c r="H10" i="11"/>
  <c r="H10" i="12"/>
  <c r="H10" i="27"/>
  <c r="H10" i="16"/>
  <c r="H10" i="17"/>
  <c r="H10" i="18"/>
  <c r="H10" i="19"/>
  <c r="H11" i="9"/>
  <c r="H11" i="10"/>
  <c r="H11" i="11"/>
  <c r="H11" i="12"/>
  <c r="H11" i="27"/>
  <c r="H11" i="16"/>
  <c r="H11" i="17"/>
  <c r="H11" i="18"/>
  <c r="H11" i="19"/>
  <c r="H12" i="9"/>
  <c r="H12" i="10"/>
  <c r="H12" i="11"/>
  <c r="H12" i="12"/>
  <c r="H12" i="27"/>
  <c r="H12" i="16"/>
  <c r="H12" i="17"/>
  <c r="H12" i="18"/>
  <c r="H12" i="19"/>
  <c r="H13" i="9"/>
  <c r="H13" i="10"/>
  <c r="H13" i="11"/>
  <c r="H13" i="12"/>
  <c r="H13" i="27"/>
  <c r="H13" i="16"/>
  <c r="H13" i="17"/>
  <c r="H13" i="18"/>
  <c r="H13" i="19"/>
  <c r="H14" i="9"/>
  <c r="H14" i="10"/>
  <c r="H14" i="11"/>
  <c r="H14" i="12"/>
  <c r="H14" i="27"/>
  <c r="H14" i="16"/>
  <c r="H14" i="17"/>
  <c r="H14" i="18"/>
  <c r="H14" i="19"/>
  <c r="H15" i="9"/>
  <c r="H15" i="10"/>
  <c r="H15" i="11"/>
  <c r="H15" i="12"/>
  <c r="H15" i="27"/>
  <c r="H15" i="16"/>
  <c r="H15" i="17"/>
  <c r="H15" i="18"/>
  <c r="H15" i="19"/>
  <c r="H16" i="9"/>
  <c r="H16" i="10"/>
  <c r="H16" i="11"/>
  <c r="H16" i="12"/>
  <c r="H16" i="27"/>
  <c r="H16" i="16"/>
  <c r="H16" i="17"/>
  <c r="H16" i="18"/>
  <c r="H16" i="19"/>
  <c r="H17" i="9"/>
  <c r="H17" i="10"/>
  <c r="H17" i="11"/>
  <c r="H17" i="12"/>
  <c r="H17" i="27"/>
  <c r="H17" i="16"/>
  <c r="H17" i="17"/>
  <c r="H17" i="18"/>
  <c r="H17" i="19"/>
  <c r="H18" i="9"/>
  <c r="H18" i="10"/>
  <c r="H18" i="11"/>
  <c r="H18" i="12"/>
  <c r="H18" i="27"/>
  <c r="H18" i="16"/>
  <c r="H18" i="17"/>
  <c r="H18" i="18"/>
  <c r="H18" i="19"/>
  <c r="H19" i="9"/>
  <c r="H19" i="10"/>
  <c r="H19" i="11"/>
  <c r="H19" i="12"/>
  <c r="H19" i="27"/>
  <c r="H19" i="16"/>
  <c r="H19" i="17"/>
  <c r="H19" i="18"/>
  <c r="H19" i="19"/>
  <c r="H20" i="9"/>
  <c r="H20" i="10"/>
  <c r="H20" i="11"/>
  <c r="H20" i="12"/>
  <c r="H20" i="27"/>
  <c r="H20" i="16"/>
  <c r="H20" i="17"/>
  <c r="H20" i="18"/>
  <c r="H20" i="19"/>
  <c r="H21" i="9"/>
  <c r="H21" i="10"/>
  <c r="H21" i="11"/>
  <c r="H21" i="12"/>
  <c r="H21" i="27"/>
  <c r="H21" i="16"/>
  <c r="H21" i="17"/>
  <c r="H21" i="18"/>
  <c r="H21" i="19"/>
  <c r="H22" i="9"/>
  <c r="H22" i="10"/>
  <c r="H22" i="11"/>
  <c r="H22" i="12"/>
  <c r="H22" i="27"/>
  <c r="H22" i="16"/>
  <c r="H22" i="17"/>
  <c r="H22" i="18"/>
  <c r="H22" i="19"/>
  <c r="H23" i="9"/>
  <c r="H23" i="10"/>
  <c r="H23" i="11"/>
  <c r="H23" i="12"/>
  <c r="H23" i="27"/>
  <c r="H23" i="16"/>
  <c r="H23" i="17"/>
  <c r="H23" i="18"/>
  <c r="H23" i="19"/>
  <c r="H24" i="9"/>
  <c r="H24" i="10"/>
  <c r="H24" i="11"/>
  <c r="H24" i="12"/>
  <c r="H24" i="27"/>
  <c r="H24" i="16"/>
  <c r="H24" i="17"/>
  <c r="H24" i="18"/>
  <c r="H24" i="19"/>
  <c r="H25" i="9"/>
  <c r="H25" i="10"/>
  <c r="H25" i="11"/>
  <c r="H25" i="12"/>
  <c r="H25" i="27"/>
  <c r="H25" i="16"/>
  <c r="H25" i="18"/>
  <c r="H25" i="19"/>
  <c r="H26" i="9"/>
  <c r="H26" i="10"/>
  <c r="H26" i="11"/>
  <c r="H26" i="12"/>
  <c r="H26" i="27"/>
  <c r="H26" i="16"/>
  <c r="H26" i="18"/>
  <c r="H26" i="19"/>
  <c r="G4" i="9"/>
  <c r="G4" i="10"/>
  <c r="G4" i="11"/>
  <c r="G4" i="12"/>
  <c r="G4" i="27"/>
  <c r="G4" i="16"/>
  <c r="G4" i="17"/>
  <c r="G4" i="18"/>
  <c r="G4" i="19"/>
  <c r="G5" i="9"/>
  <c r="G5" i="10"/>
  <c r="G5" i="11"/>
  <c r="G5" i="12"/>
  <c r="G5" i="27"/>
  <c r="G5" i="16"/>
  <c r="G5" i="17"/>
  <c r="G5" i="18"/>
  <c r="G5" i="19"/>
  <c r="G6" i="9"/>
  <c r="G6" i="10"/>
  <c r="G6" i="11"/>
  <c r="G6" i="12"/>
  <c r="G6" i="27"/>
  <c r="G6" i="16"/>
  <c r="G6" i="17"/>
  <c r="G6" i="18"/>
  <c r="G6" i="19"/>
  <c r="G7" i="9"/>
  <c r="G7" i="10"/>
  <c r="G7" i="11"/>
  <c r="G7" i="12"/>
  <c r="G7" i="27"/>
  <c r="G7" i="16"/>
  <c r="G7" i="17"/>
  <c r="G7" i="18"/>
  <c r="G7" i="19"/>
  <c r="G8" i="9"/>
  <c r="G8" i="10"/>
  <c r="G8" i="11"/>
  <c r="G8" i="12"/>
  <c r="G8" i="27"/>
  <c r="G8" i="16"/>
  <c r="G8" i="17"/>
  <c r="G8" i="18"/>
  <c r="G8" i="19"/>
  <c r="G9" i="9"/>
  <c r="G9" i="10"/>
  <c r="G9" i="11"/>
  <c r="G9" i="12"/>
  <c r="G9" i="27"/>
  <c r="G9" i="16"/>
  <c r="G9" i="17"/>
  <c r="G9" i="18"/>
  <c r="G9" i="19"/>
  <c r="G10" i="9"/>
  <c r="G10" i="10"/>
  <c r="G10" i="11"/>
  <c r="G10" i="12"/>
  <c r="G10" i="27"/>
  <c r="G10" i="16"/>
  <c r="G10" i="17"/>
  <c r="G10" i="18"/>
  <c r="G10" i="19"/>
  <c r="G11" i="9"/>
  <c r="G11" i="10"/>
  <c r="G11" i="11"/>
  <c r="G11" i="12"/>
  <c r="G11" i="27"/>
  <c r="G11" i="16"/>
  <c r="G11" i="17"/>
  <c r="G11" i="18"/>
  <c r="G11" i="19"/>
  <c r="G12" i="9"/>
  <c r="G12" i="10"/>
  <c r="G12" i="11"/>
  <c r="G12" i="12"/>
  <c r="G12" i="27"/>
  <c r="G12" i="16"/>
  <c r="G12" i="17"/>
  <c r="G12" i="18"/>
  <c r="G12" i="19"/>
  <c r="G13" i="9"/>
  <c r="G13" i="10"/>
  <c r="G13" i="11"/>
  <c r="G13" i="12"/>
  <c r="G13" i="27"/>
  <c r="G13" i="16"/>
  <c r="G13" i="17"/>
  <c r="G13" i="18"/>
  <c r="G13" i="19"/>
  <c r="G14" i="9"/>
  <c r="G14" i="10"/>
  <c r="G14" i="11"/>
  <c r="G14" i="12"/>
  <c r="G14" i="27"/>
  <c r="G14" i="16"/>
  <c r="G14" i="17"/>
  <c r="G14" i="18"/>
  <c r="G14" i="19"/>
  <c r="G15" i="9"/>
  <c r="G15" i="10"/>
  <c r="G15" i="11"/>
  <c r="G15" i="12"/>
  <c r="G15" i="27"/>
  <c r="G15" i="16"/>
  <c r="G15" i="17"/>
  <c r="G15" i="18"/>
  <c r="G15" i="19"/>
  <c r="G16" i="9"/>
  <c r="G16" i="10"/>
  <c r="G16" i="11"/>
  <c r="G16" i="12"/>
  <c r="G16" i="27"/>
  <c r="G16" i="16"/>
  <c r="G16" i="17"/>
  <c r="G16" i="18"/>
  <c r="G16" i="19"/>
  <c r="G17" i="9"/>
  <c r="G17" i="10"/>
  <c r="G17" i="11"/>
  <c r="G17" i="12"/>
  <c r="G17" i="27"/>
  <c r="G17" i="16"/>
  <c r="G17" i="17"/>
  <c r="G17" i="18"/>
  <c r="G17" i="19"/>
  <c r="G18" i="9"/>
  <c r="G18" i="10"/>
  <c r="G18" i="11"/>
  <c r="G18" i="12"/>
  <c r="G18" i="27"/>
  <c r="G18" i="16"/>
  <c r="G18" i="17"/>
  <c r="G18" i="18"/>
  <c r="G18" i="19"/>
  <c r="G19" i="9"/>
  <c r="G19" i="10"/>
  <c r="G19" i="11"/>
  <c r="G19" i="12"/>
  <c r="G19" i="27"/>
  <c r="G19" i="16"/>
  <c r="G19" i="17"/>
  <c r="G19" i="18"/>
  <c r="G19" i="19"/>
  <c r="G20" i="9"/>
  <c r="G20" i="10"/>
  <c r="G20" i="11"/>
  <c r="G20" i="12"/>
  <c r="G20" i="27"/>
  <c r="G20" i="16"/>
  <c r="G20" i="17"/>
  <c r="G20" i="18"/>
  <c r="G20" i="19"/>
  <c r="G21" i="9"/>
  <c r="G21" i="10"/>
  <c r="G21" i="11"/>
  <c r="G21" i="12"/>
  <c r="G21" i="27"/>
  <c r="G21" i="16"/>
  <c r="G21" i="17"/>
  <c r="G21" i="18"/>
  <c r="G21" i="19"/>
  <c r="G22" i="9"/>
  <c r="G22" i="10"/>
  <c r="G22" i="11"/>
  <c r="G22" i="12"/>
  <c r="G22" i="27"/>
  <c r="G22" i="16"/>
  <c r="G22" i="17"/>
  <c r="G22" i="18"/>
  <c r="G22" i="19"/>
  <c r="G23" i="9"/>
  <c r="G23" i="10"/>
  <c r="G23" i="11"/>
  <c r="G23" i="12"/>
  <c r="G23" i="27"/>
  <c r="G23" i="16"/>
  <c r="G23" i="17"/>
  <c r="G23" i="18"/>
  <c r="G23" i="19"/>
  <c r="G24" i="9"/>
  <c r="G24" i="10"/>
  <c r="G24" i="11"/>
  <c r="G24" i="12"/>
  <c r="G24" i="27"/>
  <c r="G24" i="16"/>
  <c r="G24" i="17"/>
  <c r="G24" i="18"/>
  <c r="G24" i="19"/>
  <c r="G25" i="9"/>
  <c r="G25" i="10"/>
  <c r="G25" i="11"/>
  <c r="G25" i="12"/>
  <c r="G25" i="27"/>
  <c r="G25" i="16"/>
  <c r="G25" i="18"/>
  <c r="G25" i="19"/>
  <c r="G26" i="9"/>
  <c r="G26" i="10"/>
  <c r="G26" i="11"/>
  <c r="G26" i="12"/>
  <c r="G26" i="27"/>
  <c r="G26" i="16"/>
  <c r="G26" i="18"/>
  <c r="G26" i="19"/>
  <c r="G5" i="2"/>
  <c r="G6"/>
  <c r="G7"/>
  <c r="G8"/>
  <c r="G9"/>
  <c r="G10"/>
  <c r="G11"/>
  <c r="G12"/>
  <c r="G13"/>
  <c r="G14"/>
  <c r="G15"/>
  <c r="G16"/>
  <c r="G17"/>
  <c r="G18"/>
  <c r="G19"/>
  <c r="G20"/>
  <c r="G21"/>
  <c r="G22"/>
  <c r="G23"/>
  <c r="G24"/>
  <c r="G25"/>
  <c r="G26"/>
  <c r="F4" i="9"/>
  <c r="F4" i="10"/>
  <c r="F4" i="11"/>
  <c r="F4" i="12"/>
  <c r="F4" i="27"/>
  <c r="F4" i="17"/>
  <c r="F4" i="18"/>
  <c r="F5" i="9"/>
  <c r="F5" i="10"/>
  <c r="F5" i="11"/>
  <c r="F5" i="12"/>
  <c r="F5" i="27"/>
  <c r="F5" i="17"/>
  <c r="F5" i="18"/>
  <c r="F6" i="9"/>
  <c r="F6" i="10"/>
  <c r="F6" i="11"/>
  <c r="F6" i="12"/>
  <c r="F6" i="27"/>
  <c r="F6" i="17"/>
  <c r="F6" i="18"/>
  <c r="F7" i="9"/>
  <c r="F7" i="10"/>
  <c r="F7" i="11"/>
  <c r="F7" i="12"/>
  <c r="F7" i="27"/>
  <c r="F7" i="17"/>
  <c r="F7" i="18"/>
  <c r="F8" i="9"/>
  <c r="F8" i="10"/>
  <c r="F8" i="11"/>
  <c r="F8" i="12"/>
  <c r="F8" i="27"/>
  <c r="F8" i="17"/>
  <c r="F8" i="18"/>
  <c r="F9" i="9"/>
  <c r="F9" i="10"/>
  <c r="F9" i="11"/>
  <c r="F9" i="12"/>
  <c r="F9" i="27"/>
  <c r="F9" i="17"/>
  <c r="F9" i="18"/>
  <c r="F10" i="9"/>
  <c r="F10" i="10"/>
  <c r="F10" i="11"/>
  <c r="F10" i="12"/>
  <c r="F10" i="27"/>
  <c r="F10" i="17"/>
  <c r="F10" i="18"/>
  <c r="F11" i="9"/>
  <c r="F11" i="10"/>
  <c r="F11" i="11"/>
  <c r="F11" i="12"/>
  <c r="F11" i="27"/>
  <c r="F11" i="17"/>
  <c r="F11" i="18"/>
  <c r="F12" i="9"/>
  <c r="F12" i="10"/>
  <c r="F12" i="11"/>
  <c r="F12" i="12"/>
  <c r="F12" i="27"/>
  <c r="F12" i="17"/>
  <c r="F12" i="18"/>
  <c r="F13" i="9"/>
  <c r="F13" i="10"/>
  <c r="F13" i="11"/>
  <c r="F13" i="12"/>
  <c r="F13" i="27"/>
  <c r="F13" i="17"/>
  <c r="F13" i="18"/>
  <c r="F14" i="9"/>
  <c r="F14" i="10"/>
  <c r="F14" i="11"/>
  <c r="F14" i="12"/>
  <c r="F14" i="27"/>
  <c r="F14" i="17"/>
  <c r="F14" i="18"/>
  <c r="F15" i="9"/>
  <c r="F15" i="10"/>
  <c r="F15" i="11"/>
  <c r="F15" i="12"/>
  <c r="F15" i="27"/>
  <c r="F15" i="17"/>
  <c r="F15" i="18"/>
  <c r="F16" i="9"/>
  <c r="F16" i="10"/>
  <c r="F16" i="11"/>
  <c r="F16" i="12"/>
  <c r="F16" i="27"/>
  <c r="F16" i="17"/>
  <c r="F16" i="18"/>
  <c r="F17" i="9"/>
  <c r="F17" i="10"/>
  <c r="F17" i="11"/>
  <c r="F17" i="12"/>
  <c r="F17" i="27"/>
  <c r="F17" i="17"/>
  <c r="F17" i="18"/>
  <c r="F18" i="9"/>
  <c r="F18" i="10"/>
  <c r="F18" i="11"/>
  <c r="F18" i="12"/>
  <c r="F18" i="27"/>
  <c r="F18" i="17"/>
  <c r="F18" i="18"/>
  <c r="F19" i="9"/>
  <c r="F19" i="10"/>
  <c r="F19" i="11"/>
  <c r="F19" i="12"/>
  <c r="F19" i="27"/>
  <c r="F19" i="17"/>
  <c r="F19" i="18"/>
  <c r="F20" i="9"/>
  <c r="F20" i="10"/>
  <c r="F20" i="11"/>
  <c r="F20" i="12"/>
  <c r="F20" i="27"/>
  <c r="F20" i="17"/>
  <c r="F20" i="18"/>
  <c r="F21" i="9"/>
  <c r="F21" i="10"/>
  <c r="F21" i="11"/>
  <c r="F21" i="12"/>
  <c r="F21" i="27"/>
  <c r="F21" i="17"/>
  <c r="F21" i="18"/>
  <c r="F22" i="9"/>
  <c r="F22" i="10"/>
  <c r="F22" i="11"/>
  <c r="F22" i="12"/>
  <c r="F22" i="27"/>
  <c r="F22" i="17"/>
  <c r="F22" i="18"/>
  <c r="F23" i="9"/>
  <c r="F23" i="10"/>
  <c r="F23" i="11"/>
  <c r="F23" i="12"/>
  <c r="F23" i="27"/>
  <c r="F23" i="17"/>
  <c r="F23" i="18"/>
  <c r="F24" i="9"/>
  <c r="F24" i="10"/>
  <c r="F24" i="11"/>
  <c r="F24" i="12"/>
  <c r="F24" i="27"/>
  <c r="F24" i="17"/>
  <c r="F24" i="18"/>
  <c r="F25" i="9"/>
  <c r="F25" i="10"/>
  <c r="F25" i="11"/>
  <c r="F25" i="12"/>
  <c r="F25" i="27"/>
  <c r="F25" i="18"/>
  <c r="N4" i="9"/>
  <c r="N4" i="10"/>
  <c r="N4" i="11"/>
  <c r="N4" i="12"/>
  <c r="N4" i="27"/>
  <c r="N4" i="17"/>
  <c r="Q4" i="18"/>
  <c r="N5" i="9"/>
  <c r="N5" i="10"/>
  <c r="N5" i="11"/>
  <c r="N5" i="12"/>
  <c r="N5" i="27"/>
  <c r="N5" i="17"/>
  <c r="Q5" i="18"/>
  <c r="N6" i="9"/>
  <c r="N6" i="10"/>
  <c r="N6" i="11"/>
  <c r="N6" i="12"/>
  <c r="N6" i="27"/>
  <c r="N6" i="17"/>
  <c r="Q6" i="18"/>
  <c r="N7" i="9"/>
  <c r="N7" i="10"/>
  <c r="N7" i="11"/>
  <c r="N7" i="12"/>
  <c r="N7" i="27"/>
  <c r="N7" i="17"/>
  <c r="Q7" i="18"/>
  <c r="N8" i="9"/>
  <c r="N8" i="10"/>
  <c r="N8" i="11"/>
  <c r="N8" i="12"/>
  <c r="N8" i="27"/>
  <c r="N8" i="17"/>
  <c r="Q8" i="18"/>
  <c r="N9" i="9"/>
  <c r="N9" i="10"/>
  <c r="N9" i="11"/>
  <c r="N9" i="12"/>
  <c r="N9" i="27"/>
  <c r="N9" i="17"/>
  <c r="Q9" i="18"/>
  <c r="N10" i="9"/>
  <c r="N10" i="10"/>
  <c r="N10" i="11"/>
  <c r="N10" i="12"/>
  <c r="N10" i="27"/>
  <c r="N10" i="17"/>
  <c r="Q10" i="18"/>
  <c r="N11" i="9"/>
  <c r="N11" i="10"/>
  <c r="N11" i="11"/>
  <c r="N11" i="12"/>
  <c r="N11" i="27"/>
  <c r="N11" i="17"/>
  <c r="Q11" i="18"/>
  <c r="N12" i="9"/>
  <c r="N12" i="10"/>
  <c r="N12" i="11"/>
  <c r="N12" i="12"/>
  <c r="N12" i="27"/>
  <c r="N12" i="17"/>
  <c r="Q12" i="18"/>
  <c r="N13" i="9"/>
  <c r="N13" i="10"/>
  <c r="N13" i="11"/>
  <c r="N13" i="12"/>
  <c r="N13" i="27"/>
  <c r="N13" i="17"/>
  <c r="Q13" i="18"/>
  <c r="N14" i="9"/>
  <c r="N14" i="10"/>
  <c r="N14" i="11"/>
  <c r="N14" i="12"/>
  <c r="N14" i="27"/>
  <c r="N14" i="17"/>
  <c r="Q14" i="18"/>
  <c r="N15" i="9"/>
  <c r="N15" i="10"/>
  <c r="N15" i="11"/>
  <c r="N15" i="12"/>
  <c r="N15" i="27"/>
  <c r="N15" i="17"/>
  <c r="Q15" i="18"/>
  <c r="N16" i="9"/>
  <c r="N16" i="10"/>
  <c r="N16" i="11"/>
  <c r="N16" i="12"/>
  <c r="N16" i="27"/>
  <c r="N16" i="17"/>
  <c r="Q16" i="18"/>
  <c r="N17" i="9"/>
  <c r="N17" i="10"/>
  <c r="N17" i="11"/>
  <c r="N17" i="12"/>
  <c r="N17" i="27"/>
  <c r="N17" i="17"/>
  <c r="Q17" i="18"/>
  <c r="N18" i="9"/>
  <c r="N18" i="10"/>
  <c r="N18" i="11"/>
  <c r="N18" i="12"/>
  <c r="N18" i="27"/>
  <c r="N18" i="17"/>
  <c r="Q18" i="18"/>
  <c r="N19" i="9"/>
  <c r="N19" i="10"/>
  <c r="N19" i="11"/>
  <c r="N19" i="12"/>
  <c r="N19" i="27"/>
  <c r="N19" i="17"/>
  <c r="Q19" i="18"/>
  <c r="N20" i="9"/>
  <c r="N20" i="10"/>
  <c r="N20" i="11"/>
  <c r="N20" i="12"/>
  <c r="N20" i="27"/>
  <c r="N20" i="17"/>
  <c r="Q20" i="18"/>
  <c r="N21" i="9"/>
  <c r="N21" i="10"/>
  <c r="N21" i="11"/>
  <c r="N21" i="12"/>
  <c r="N21" i="27"/>
  <c r="N21" i="17"/>
  <c r="Q21" i="18"/>
  <c r="N22" i="9"/>
  <c r="N22" i="10"/>
  <c r="N22" i="11"/>
  <c r="N22" i="12"/>
  <c r="N22" i="27"/>
  <c r="N22" i="17"/>
  <c r="Q22" i="18"/>
  <c r="N23" i="9"/>
  <c r="N23" i="10"/>
  <c r="N23" i="11"/>
  <c r="N23" i="12"/>
  <c r="N23" i="27"/>
  <c r="N23" i="17"/>
  <c r="Q23" i="18"/>
  <c r="N24" i="9"/>
  <c r="N24" i="10"/>
  <c r="N24" i="11"/>
  <c r="N24" i="12"/>
  <c r="N24" i="27"/>
  <c r="N24" i="17"/>
  <c r="Q24" i="18"/>
  <c r="N25" i="9"/>
  <c r="N25" i="10"/>
  <c r="N25" i="11"/>
  <c r="N25" i="12"/>
  <c r="N25" i="27"/>
  <c r="Q25" i="18"/>
  <c r="D44" i="33"/>
  <c r="D46"/>
  <c r="J5" i="2"/>
  <c r="J6"/>
  <c r="J7"/>
  <c r="J8"/>
  <c r="J9"/>
  <c r="J10"/>
  <c r="J11"/>
  <c r="J12"/>
  <c r="J13"/>
  <c r="J14"/>
  <c r="J15"/>
  <c r="J16"/>
  <c r="J17"/>
  <c r="J18"/>
  <c r="J19"/>
  <c r="J20"/>
  <c r="J21"/>
  <c r="J22"/>
  <c r="J23"/>
  <c r="J24"/>
  <c r="J25"/>
  <c r="G4"/>
  <c r="F23"/>
  <c r="F24"/>
  <c r="F25"/>
  <c r="F5"/>
  <c r="F6"/>
  <c r="F7"/>
  <c r="F8"/>
  <c r="F9"/>
  <c r="F10"/>
  <c r="F11"/>
  <c r="F12"/>
  <c r="F13"/>
  <c r="F14"/>
  <c r="F15"/>
  <c r="F16"/>
  <c r="F17"/>
  <c r="F18"/>
  <c r="F19"/>
  <c r="F20"/>
  <c r="F21"/>
  <c r="F22"/>
  <c r="F4"/>
  <c r="J4"/>
  <c r="B22" i="9"/>
  <c r="P22" s="1"/>
  <c r="B22" i="10"/>
  <c r="P22" s="1"/>
  <c r="B22" i="11"/>
  <c r="P22" s="1"/>
  <c r="B22" i="12"/>
  <c r="P22" s="1"/>
  <c r="B22" i="27"/>
  <c r="P22" s="1"/>
  <c r="B22" i="16"/>
  <c r="P22" s="1"/>
  <c r="B22" i="17"/>
  <c r="P22" s="1"/>
  <c r="B22" i="18"/>
  <c r="V22" s="1"/>
  <c r="B23" i="9"/>
  <c r="P23" s="1"/>
  <c r="B23" i="10"/>
  <c r="P23" s="1"/>
  <c r="B23" i="11"/>
  <c r="P23" s="1"/>
  <c r="B23" i="12"/>
  <c r="P23" s="1"/>
  <c r="B23" i="27"/>
  <c r="P23" s="1"/>
  <c r="B23" i="16"/>
  <c r="P23" s="1"/>
  <c r="B23" i="17"/>
  <c r="P23" s="1"/>
  <c r="B23" i="18"/>
  <c r="V23" s="1"/>
  <c r="B24" i="9"/>
  <c r="P24" s="1"/>
  <c r="B24" i="10"/>
  <c r="P24" s="1"/>
  <c r="B24" i="11"/>
  <c r="P24" s="1"/>
  <c r="B24" i="12"/>
  <c r="P24" s="1"/>
  <c r="B24" i="27"/>
  <c r="P24" s="1"/>
  <c r="B24" i="16"/>
  <c r="P24" s="1"/>
  <c r="B24" i="17"/>
  <c r="P24" s="1"/>
  <c r="B24" i="18"/>
  <c r="V24" s="1"/>
  <c r="B25" i="9"/>
  <c r="P25" s="1"/>
  <c r="B25" i="10"/>
  <c r="P25" s="1"/>
  <c r="B25" i="11"/>
  <c r="P25" s="1"/>
  <c r="B25" i="12"/>
  <c r="P25" s="1"/>
  <c r="B25" i="27"/>
  <c r="P25" s="1"/>
  <c r="B25" i="16"/>
  <c r="P25" s="1"/>
  <c r="B25" i="18"/>
  <c r="V25" s="1"/>
  <c r="B21" i="2"/>
  <c r="R21" s="1"/>
  <c r="E23" i="9"/>
  <c r="E23" i="10"/>
  <c r="E23" i="11"/>
  <c r="E23" i="12"/>
  <c r="D22" i="13"/>
  <c r="D22" i="14"/>
  <c r="D22" i="15"/>
  <c r="E23" i="16"/>
  <c r="E23" i="17"/>
  <c r="E23" i="18"/>
  <c r="E24" i="9"/>
  <c r="E24" i="10"/>
  <c r="E24" i="11"/>
  <c r="E24" i="12"/>
  <c r="D23" i="13"/>
  <c r="D23" i="14"/>
  <c r="D23" i="15"/>
  <c r="E24" i="16"/>
  <c r="E24" i="17"/>
  <c r="E24" i="18"/>
  <c r="E25" i="9"/>
  <c r="E25" i="10"/>
  <c r="E25" i="11"/>
  <c r="E25" i="12"/>
  <c r="D24" i="13"/>
  <c r="D24" i="14"/>
  <c r="D24" i="15"/>
  <c r="E25" i="16"/>
  <c r="E25" i="17"/>
  <c r="E25" i="18"/>
  <c r="D25" i="13"/>
  <c r="D25" i="14"/>
  <c r="D25" i="15"/>
  <c r="E26" i="16"/>
  <c r="E26" i="17"/>
  <c r="E27" i="9"/>
  <c r="E27" i="10"/>
  <c r="E27" i="11"/>
  <c r="E27" i="12"/>
  <c r="D26" i="13"/>
  <c r="D26" i="14"/>
  <c r="D26" i="15"/>
  <c r="E27" i="16"/>
  <c r="E27" i="17"/>
  <c r="E27" i="18"/>
  <c r="E23" i="2"/>
  <c r="E24"/>
  <c r="E25"/>
  <c r="E27"/>
  <c r="D23" i="9"/>
  <c r="D23" i="10"/>
  <c r="D23" i="12"/>
  <c r="C22" i="13"/>
  <c r="C22" i="14"/>
  <c r="C22" i="15"/>
  <c r="D23" i="16"/>
  <c r="D23" i="17"/>
  <c r="D23" i="18"/>
  <c r="D23" i="19"/>
  <c r="D25" i="9"/>
  <c r="D25" i="10"/>
  <c r="D25" i="12"/>
  <c r="C24" i="13"/>
  <c r="C24" i="14"/>
  <c r="C24" i="15"/>
  <c r="D25" i="16"/>
  <c r="D25" i="17"/>
  <c r="D25" i="18"/>
  <c r="D25" i="19"/>
  <c r="D27" i="9"/>
  <c r="D27" i="10"/>
  <c r="D27" i="12"/>
  <c r="C26" i="13"/>
  <c r="C26" i="14"/>
  <c r="C26" i="15"/>
  <c r="D27" i="16"/>
  <c r="D27" i="17"/>
  <c r="D27" i="18"/>
  <c r="O27" s="1"/>
  <c r="D27" i="19"/>
  <c r="P27" s="1"/>
  <c r="D23" i="2"/>
  <c r="D27"/>
  <c r="M27" s="1"/>
  <c r="Y21" i="29" l="1"/>
  <c r="AC21"/>
  <c r="Q23" i="11"/>
  <c r="Q25"/>
  <c r="Q24"/>
  <c r="Y22" i="28"/>
  <c r="X26"/>
  <c r="Y26"/>
  <c r="Y24" i="19"/>
  <c r="Y26"/>
  <c r="W23" i="18"/>
  <c r="W25"/>
  <c r="W24"/>
  <c r="Q23" i="17"/>
  <c r="Q24"/>
  <c r="Q23" i="16"/>
  <c r="Q25"/>
  <c r="Q24"/>
  <c r="Q23" i="12"/>
  <c r="Q25"/>
  <c r="Q24"/>
  <c r="Q23" i="10"/>
  <c r="Q25"/>
  <c r="Q24"/>
  <c r="Q23" i="9"/>
  <c r="Q25"/>
  <c r="Q24"/>
  <c r="X31" i="29"/>
  <c r="X35"/>
  <c r="P30"/>
  <c r="P34"/>
  <c r="P31"/>
  <c r="P35"/>
  <c r="X34"/>
  <c r="W4" i="28"/>
  <c r="X4"/>
  <c r="X30" s="1"/>
  <c r="X35"/>
  <c r="X31"/>
  <c r="X30" i="19"/>
  <c r="X34"/>
  <c r="S31" i="29"/>
  <c r="T35"/>
  <c r="W35" i="19"/>
  <c r="T31"/>
  <c r="T31" i="29"/>
  <c r="V4" i="28"/>
  <c r="V31" i="29"/>
  <c r="V34"/>
  <c r="U35"/>
  <c r="W31"/>
  <c r="S4" i="28"/>
  <c r="P4"/>
  <c r="Q4"/>
  <c r="Y155" i="33" s="1"/>
  <c r="Y158" s="1"/>
  <c r="P20" i="28"/>
  <c r="P19"/>
  <c r="P23" i="19"/>
  <c r="S21"/>
  <c r="AB21"/>
  <c r="S17"/>
  <c r="AB17"/>
  <c r="S13"/>
  <c r="AB13"/>
  <c r="S9"/>
  <c r="AB9"/>
  <c r="S5"/>
  <c r="AB5"/>
  <c r="S22"/>
  <c r="AB22"/>
  <c r="S18"/>
  <c r="AB18"/>
  <c r="S14"/>
  <c r="AB14"/>
  <c r="S10"/>
  <c r="AB10"/>
  <c r="S6"/>
  <c r="AB6"/>
  <c r="P25"/>
  <c r="S23"/>
  <c r="AB23"/>
  <c r="S19"/>
  <c r="AB19"/>
  <c r="S15"/>
  <c r="AB15"/>
  <c r="S11"/>
  <c r="AB11"/>
  <c r="S7"/>
  <c r="AB7"/>
  <c r="S25"/>
  <c r="AB25"/>
  <c r="S24"/>
  <c r="AB24"/>
  <c r="S20"/>
  <c r="AB20"/>
  <c r="S16"/>
  <c r="AB16"/>
  <c r="S12"/>
  <c r="AB12"/>
  <c r="S8"/>
  <c r="AB8"/>
  <c r="S4"/>
  <c r="AB4"/>
  <c r="T35" i="17"/>
  <c r="T31"/>
  <c r="T34"/>
  <c r="T30"/>
  <c r="M25"/>
  <c r="L25"/>
  <c r="L27"/>
  <c r="L27" i="16"/>
  <c r="L27" i="12"/>
  <c r="M27"/>
  <c r="L27" i="10"/>
  <c r="S34" i="29"/>
  <c r="S35"/>
  <c r="W30"/>
  <c r="U34"/>
  <c r="V30"/>
  <c r="U31"/>
  <c r="W35"/>
  <c r="V35"/>
  <c r="AC31" i="28"/>
  <c r="AC35"/>
  <c r="U4"/>
  <c r="C148" i="33"/>
  <c r="T4" i="28"/>
  <c r="U4" i="19"/>
  <c r="U30" s="1"/>
  <c r="T4"/>
  <c r="W34"/>
  <c r="P25" i="18"/>
  <c r="W34" i="29"/>
  <c r="O25" i="18"/>
  <c r="L27" i="9"/>
  <c r="M27"/>
  <c r="B26" i="18"/>
  <c r="V26" s="1"/>
  <c r="B294" i="33"/>
  <c r="D294" s="1"/>
  <c r="U25" i="18"/>
  <c r="T25"/>
  <c r="B4" i="12"/>
  <c r="D25" i="2"/>
  <c r="C44" i="33"/>
  <c r="R25" i="18"/>
  <c r="B295" i="33"/>
  <c r="D295" s="1"/>
  <c r="C46"/>
  <c r="G299"/>
  <c r="D19" i="11"/>
  <c r="O25" i="12"/>
  <c r="O23"/>
  <c r="E26" i="2"/>
  <c r="E26" i="18"/>
  <c r="E26" i="10"/>
  <c r="D26" i="2"/>
  <c r="D26" i="18"/>
  <c r="D26" i="16"/>
  <c r="C25" i="14"/>
  <c r="D26" i="12"/>
  <c r="D26" i="10"/>
  <c r="D24"/>
  <c r="D24" i="12"/>
  <c r="C23" i="14"/>
  <c r="D24" i="16"/>
  <c r="D24" i="18"/>
  <c r="Q21" i="2"/>
  <c r="P21"/>
  <c r="B19"/>
  <c r="R19" s="1"/>
  <c r="B17"/>
  <c r="R17" s="1"/>
  <c r="B15"/>
  <c r="R15" s="1"/>
  <c r="B13"/>
  <c r="R13" s="1"/>
  <c r="B11"/>
  <c r="R11" s="1"/>
  <c r="B9"/>
  <c r="R9" s="1"/>
  <c r="B7"/>
  <c r="R7" s="1"/>
  <c r="B5"/>
  <c r="R5" s="1"/>
  <c r="B22"/>
  <c r="R22" s="1"/>
  <c r="B25"/>
  <c r="R25" s="1"/>
  <c r="B23"/>
  <c r="R23" s="1"/>
  <c r="B26" i="27"/>
  <c r="P26" s="1"/>
  <c r="B26" i="11"/>
  <c r="P26" s="1"/>
  <c r="B26" i="9"/>
  <c r="P26" s="1"/>
  <c r="O25" i="27"/>
  <c r="O25" i="11"/>
  <c r="M25"/>
  <c r="L25"/>
  <c r="O25" i="9"/>
  <c r="L25"/>
  <c r="M25"/>
  <c r="O24" i="17"/>
  <c r="M24"/>
  <c r="O24" i="27"/>
  <c r="L24" i="11"/>
  <c r="O24"/>
  <c r="M24"/>
  <c r="O24" i="9"/>
  <c r="M24"/>
  <c r="O23" i="17"/>
  <c r="M23"/>
  <c r="L23"/>
  <c r="O23" i="27"/>
  <c r="O23" i="11"/>
  <c r="L23"/>
  <c r="M23"/>
  <c r="O23" i="9"/>
  <c r="L23"/>
  <c r="M23"/>
  <c r="O22" i="17"/>
  <c r="O22" i="27"/>
  <c r="L22" i="11"/>
  <c r="O22"/>
  <c r="O22" i="9"/>
  <c r="B4" i="17"/>
  <c r="P4" s="1"/>
  <c r="B21"/>
  <c r="P21" s="1"/>
  <c r="B21" i="27"/>
  <c r="P21" s="1"/>
  <c r="B21" i="11"/>
  <c r="P21" s="1"/>
  <c r="B7" i="9"/>
  <c r="P7" s="1"/>
  <c r="B21"/>
  <c r="P21" s="1"/>
  <c r="J26" i="2"/>
  <c r="J30" s="1"/>
  <c r="D38" i="33"/>
  <c r="N26" i="27"/>
  <c r="N30" s="1"/>
  <c r="D43" i="33"/>
  <c r="N26" i="11"/>
  <c r="N35" s="1"/>
  <c r="D41" i="33"/>
  <c r="N26" i="9"/>
  <c r="N31" s="1"/>
  <c r="D39" i="33"/>
  <c r="F26" i="18"/>
  <c r="F30" s="1"/>
  <c r="C45" i="33"/>
  <c r="F26" i="27"/>
  <c r="F31" s="1"/>
  <c r="C43" i="33"/>
  <c r="F26" i="11"/>
  <c r="F35" s="1"/>
  <c r="C41" i="33"/>
  <c r="F26" i="9"/>
  <c r="F30" s="1"/>
  <c r="C39" i="33"/>
  <c r="C93"/>
  <c r="H26" i="2"/>
  <c r="C101" i="33"/>
  <c r="D101" s="1"/>
  <c r="I26" i="19"/>
  <c r="AB26" s="1"/>
  <c r="C99" i="33"/>
  <c r="I26" i="16"/>
  <c r="T26" s="1"/>
  <c r="C95" i="33"/>
  <c r="I26" i="10"/>
  <c r="T26" s="1"/>
  <c r="I34" i="17"/>
  <c r="I30"/>
  <c r="E26" i="12"/>
  <c r="I26"/>
  <c r="T26" s="1"/>
  <c r="B21"/>
  <c r="K26" i="27"/>
  <c r="U26" s="1"/>
  <c r="K24"/>
  <c r="C12" i="33"/>
  <c r="Z26" i="19"/>
  <c r="C9" i="33"/>
  <c r="R26" i="27"/>
  <c r="C7" i="33"/>
  <c r="R26" i="11"/>
  <c r="C5" i="33"/>
  <c r="R26" i="9"/>
  <c r="R35" i="17"/>
  <c r="R31"/>
  <c r="R26" i="12"/>
  <c r="R35" s="1"/>
  <c r="O22" i="29"/>
  <c r="C8" i="30"/>
  <c r="E8" s="1"/>
  <c r="I9" i="2" s="1"/>
  <c r="E7" i="30"/>
  <c r="I8" i="2" s="1"/>
  <c r="C13" i="30"/>
  <c r="E13" s="1"/>
  <c r="I14" i="2" s="1"/>
  <c r="E12" i="30"/>
  <c r="I13" i="2" s="1"/>
  <c r="G163" i="33"/>
  <c r="G233"/>
  <c r="D35" i="29"/>
  <c r="D31"/>
  <c r="O19"/>
  <c r="AC19" s="1"/>
  <c r="E20"/>
  <c r="Q20" s="1"/>
  <c r="D27" i="27"/>
  <c r="D25"/>
  <c r="D23"/>
  <c r="E27" i="19"/>
  <c r="E27" i="27"/>
  <c r="E26" i="19"/>
  <c r="M26" i="17"/>
  <c r="E26" i="27"/>
  <c r="E26" i="11"/>
  <c r="E26" i="9"/>
  <c r="E25" i="19"/>
  <c r="E25" i="27"/>
  <c r="E24" i="19"/>
  <c r="E24" i="27"/>
  <c r="E23" i="19"/>
  <c r="E23" i="27"/>
  <c r="D26" i="19"/>
  <c r="D26" i="17"/>
  <c r="C25" i="15"/>
  <c r="C25" i="13"/>
  <c r="D26" i="9"/>
  <c r="D24" i="2"/>
  <c r="D24" i="9"/>
  <c r="C23" i="13"/>
  <c r="C23" i="15"/>
  <c r="D24" i="17"/>
  <c r="D24" i="19"/>
  <c r="C21" i="15"/>
  <c r="E22" i="12"/>
  <c r="D21" i="14"/>
  <c r="E22" i="16"/>
  <c r="B20" i="2"/>
  <c r="R20" s="1"/>
  <c r="B18"/>
  <c r="R18" s="1"/>
  <c r="B16"/>
  <c r="R16" s="1"/>
  <c r="B14"/>
  <c r="R14" s="1"/>
  <c r="B12"/>
  <c r="R12" s="1"/>
  <c r="B10"/>
  <c r="R10" s="1"/>
  <c r="B8"/>
  <c r="R8" s="1"/>
  <c r="B6"/>
  <c r="R6" s="1"/>
  <c r="B24"/>
  <c r="R24" s="1"/>
  <c r="B26" i="16"/>
  <c r="P26" s="1"/>
  <c r="B42" i="33"/>
  <c r="B97"/>
  <c r="D97" s="1"/>
  <c r="B231"/>
  <c r="B158"/>
  <c r="B26" i="10"/>
  <c r="P26" s="1"/>
  <c r="O25" i="16"/>
  <c r="M25"/>
  <c r="L25"/>
  <c r="M25" i="10"/>
  <c r="O25"/>
  <c r="L25"/>
  <c r="U24" i="18"/>
  <c r="R24"/>
  <c r="T24"/>
  <c r="P24"/>
  <c r="O24" i="16"/>
  <c r="M24"/>
  <c r="O24" i="10"/>
  <c r="M24"/>
  <c r="U23" i="18"/>
  <c r="R23"/>
  <c r="T23"/>
  <c r="P23"/>
  <c r="O23"/>
  <c r="O23" i="16"/>
  <c r="M23"/>
  <c r="L23"/>
  <c r="O23" i="10"/>
  <c r="L23"/>
  <c r="M23"/>
  <c r="R22" i="18"/>
  <c r="T22"/>
  <c r="U22"/>
  <c r="S22"/>
  <c r="O22" i="16"/>
  <c r="O22" i="10"/>
  <c r="B297" i="33"/>
  <c r="D297" s="1"/>
  <c r="B21" i="18"/>
  <c r="V21" s="1"/>
  <c r="B13" i="16"/>
  <c r="P13" s="1"/>
  <c r="B21"/>
  <c r="P21" s="1"/>
  <c r="B292" i="33"/>
  <c r="D292" s="1"/>
  <c r="B21" i="10"/>
  <c r="P21" s="1"/>
  <c r="F26" i="2"/>
  <c r="F35" s="1"/>
  <c r="C38" i="33"/>
  <c r="Q26" i="18"/>
  <c r="D45" i="33"/>
  <c r="N26" i="12"/>
  <c r="N35" s="1"/>
  <c r="D42" i="33"/>
  <c r="N26" i="10"/>
  <c r="N34" s="1"/>
  <c r="D40" i="33"/>
  <c r="F26" i="12"/>
  <c r="F35" s="1"/>
  <c r="C42" i="33"/>
  <c r="F26" i="10"/>
  <c r="F35" s="1"/>
  <c r="C40" i="33"/>
  <c r="C100"/>
  <c r="I26" i="18"/>
  <c r="Z26" s="1"/>
  <c r="C98" i="33"/>
  <c r="I26" i="27"/>
  <c r="T26" s="1"/>
  <c r="C96" i="33"/>
  <c r="I26" i="11"/>
  <c r="T26" s="1"/>
  <c r="T34" s="1"/>
  <c r="C94" i="33"/>
  <c r="I26" i="9"/>
  <c r="T26" s="1"/>
  <c r="I35" i="17"/>
  <c r="I31"/>
  <c r="B26" i="12"/>
  <c r="P26" s="1"/>
  <c r="O23" i="19"/>
  <c r="AC23" s="1"/>
  <c r="K23" i="27"/>
  <c r="O27" i="19"/>
  <c r="AC27" s="1"/>
  <c r="K27" i="27"/>
  <c r="O25" i="19"/>
  <c r="AC25" s="1"/>
  <c r="K25" i="27"/>
  <c r="C11" i="33"/>
  <c r="X26" i="18"/>
  <c r="C10" i="33"/>
  <c r="R26" i="16"/>
  <c r="C6" i="33"/>
  <c r="R26" i="10"/>
  <c r="C4" i="33"/>
  <c r="T26" i="2"/>
  <c r="R34" i="17"/>
  <c r="R30"/>
  <c r="C17" i="30"/>
  <c r="E16"/>
  <c r="I17" i="2" s="1"/>
  <c r="C23" i="30"/>
  <c r="E23" s="1"/>
  <c r="I24" i="2" s="1"/>
  <c r="E22" i="30"/>
  <c r="I23" i="2" s="1"/>
  <c r="O20" i="28"/>
  <c r="AC20" s="1"/>
  <c r="E46" i="33"/>
  <c r="B148"/>
  <c r="V26" i="28"/>
  <c r="W26"/>
  <c r="B34"/>
  <c r="T26"/>
  <c r="U26"/>
  <c r="S26"/>
  <c r="P26"/>
  <c r="E148" i="33" s="1"/>
  <c r="B31" i="28"/>
  <c r="Z228" i="33"/>
  <c r="Z243" s="1"/>
  <c r="B35" i="28"/>
  <c r="Q26"/>
  <c r="Y156" i="33" s="1"/>
  <c r="Y159" s="1"/>
  <c r="B30" i="28"/>
  <c r="D35"/>
  <c r="D31"/>
  <c r="G100" i="33"/>
  <c r="B11"/>
  <c r="E11" s="1"/>
  <c r="G44"/>
  <c r="K43"/>
  <c r="N30" i="11"/>
  <c r="F34"/>
  <c r="G31" i="2"/>
  <c r="G35"/>
  <c r="G30"/>
  <c r="G34"/>
  <c r="G31" i="12"/>
  <c r="G35"/>
  <c r="G30"/>
  <c r="G34"/>
  <c r="G31" i="10"/>
  <c r="G35"/>
  <c r="G30"/>
  <c r="G34"/>
  <c r="H30" i="11"/>
  <c r="H34"/>
  <c r="H31"/>
  <c r="H35"/>
  <c r="H30" i="9"/>
  <c r="H34"/>
  <c r="H31"/>
  <c r="H35"/>
  <c r="R30" i="12"/>
  <c r="B7" i="32" s="1"/>
  <c r="B406" i="33" s="1"/>
  <c r="H410" s="1"/>
  <c r="U35" i="19"/>
  <c r="V35"/>
  <c r="N30" i="12"/>
  <c r="N34"/>
  <c r="F30"/>
  <c r="G31" i="11"/>
  <c r="G35"/>
  <c r="G30"/>
  <c r="G34"/>
  <c r="G31" i="9"/>
  <c r="G35"/>
  <c r="G30"/>
  <c r="G34"/>
  <c r="H30" i="12"/>
  <c r="H34"/>
  <c r="H31"/>
  <c r="H35"/>
  <c r="H30" i="10"/>
  <c r="H34"/>
  <c r="H31"/>
  <c r="H35"/>
  <c r="O24" i="12"/>
  <c r="O22"/>
  <c r="V34" i="19"/>
  <c r="R26"/>
  <c r="F26"/>
  <c r="R22"/>
  <c r="F22"/>
  <c r="N35" i="17"/>
  <c r="N31"/>
  <c r="R18" i="19"/>
  <c r="F18"/>
  <c r="R8"/>
  <c r="F8"/>
  <c r="F4"/>
  <c r="R4"/>
  <c r="F35" i="17"/>
  <c r="F31"/>
  <c r="G31" i="19"/>
  <c r="G34"/>
  <c r="G35"/>
  <c r="G30"/>
  <c r="F26" i="16"/>
  <c r="N26"/>
  <c r="N24"/>
  <c r="F24"/>
  <c r="F22"/>
  <c r="N22"/>
  <c r="F20"/>
  <c r="N20"/>
  <c r="N16"/>
  <c r="F16"/>
  <c r="F12"/>
  <c r="N12"/>
  <c r="F10"/>
  <c r="N10"/>
  <c r="F6"/>
  <c r="N6"/>
  <c r="G34" i="27"/>
  <c r="G31"/>
  <c r="G35"/>
  <c r="G30"/>
  <c r="H35"/>
  <c r="H31"/>
  <c r="H30"/>
  <c r="H34"/>
  <c r="F25" i="19"/>
  <c r="R25"/>
  <c r="R23"/>
  <c r="F23"/>
  <c r="F21"/>
  <c r="R21"/>
  <c r="R19"/>
  <c r="F19"/>
  <c r="F31" s="1"/>
  <c r="R15"/>
  <c r="F15"/>
  <c r="F13"/>
  <c r="R13"/>
  <c r="Q35" i="18"/>
  <c r="Q30"/>
  <c r="Q34"/>
  <c r="Q31"/>
  <c r="N25" i="16"/>
  <c r="F25"/>
  <c r="F23"/>
  <c r="N23"/>
  <c r="N21"/>
  <c r="F21"/>
  <c r="F19"/>
  <c r="N19"/>
  <c r="N17"/>
  <c r="F17"/>
  <c r="F15"/>
  <c r="N15"/>
  <c r="N13"/>
  <c r="F13"/>
  <c r="F11"/>
  <c r="N11"/>
  <c r="N9"/>
  <c r="F9"/>
  <c r="F7"/>
  <c r="N7"/>
  <c r="N5"/>
  <c r="F5"/>
  <c r="F34" i="27"/>
  <c r="G31" i="18"/>
  <c r="G34"/>
  <c r="G35"/>
  <c r="G30"/>
  <c r="H34" i="17"/>
  <c r="H30"/>
  <c r="N34" i="27"/>
  <c r="R24" i="19"/>
  <c r="F24"/>
  <c r="R20"/>
  <c r="F20"/>
  <c r="R16"/>
  <c r="F16"/>
  <c r="R14"/>
  <c r="F14"/>
  <c r="R12"/>
  <c r="F12"/>
  <c r="R10"/>
  <c r="F10"/>
  <c r="R6"/>
  <c r="F6"/>
  <c r="G34" i="17"/>
  <c r="G30"/>
  <c r="H30" i="18"/>
  <c r="H34"/>
  <c r="H31"/>
  <c r="F18" i="16"/>
  <c r="N18"/>
  <c r="F14"/>
  <c r="N14"/>
  <c r="N8"/>
  <c r="F8"/>
  <c r="F4"/>
  <c r="N4"/>
  <c r="H35" i="19"/>
  <c r="H30"/>
  <c r="H34"/>
  <c r="H31"/>
  <c r="H31" i="17"/>
  <c r="H35"/>
  <c r="F17" i="19"/>
  <c r="R17"/>
  <c r="R11"/>
  <c r="F11"/>
  <c r="F9"/>
  <c r="R9"/>
  <c r="R7"/>
  <c r="F7"/>
  <c r="F5"/>
  <c r="R5"/>
  <c r="N34" i="17"/>
  <c r="N30"/>
  <c r="F34"/>
  <c r="F30"/>
  <c r="G35" i="16"/>
  <c r="G34"/>
  <c r="G31"/>
  <c r="G30"/>
  <c r="G35" i="17"/>
  <c r="G31"/>
  <c r="H35" i="16"/>
  <c r="H30"/>
  <c r="H31"/>
  <c r="H34"/>
  <c r="H35" i="18"/>
  <c r="M24" i="12"/>
  <c r="L23"/>
  <c r="M25"/>
  <c r="M23"/>
  <c r="L25"/>
  <c r="B20" i="27"/>
  <c r="P20" s="1"/>
  <c r="B19"/>
  <c r="P19" s="1"/>
  <c r="B18"/>
  <c r="P18" s="1"/>
  <c r="B17"/>
  <c r="P17" s="1"/>
  <c r="B16"/>
  <c r="P16" s="1"/>
  <c r="B15"/>
  <c r="P15" s="1"/>
  <c r="B14"/>
  <c r="P14" s="1"/>
  <c r="B13"/>
  <c r="P13" s="1"/>
  <c r="B12"/>
  <c r="P12" s="1"/>
  <c r="B11"/>
  <c r="P11" s="1"/>
  <c r="B10"/>
  <c r="P10" s="1"/>
  <c r="B9"/>
  <c r="P9" s="1"/>
  <c r="B8"/>
  <c r="P8" s="1"/>
  <c r="B7"/>
  <c r="P7" s="1"/>
  <c r="B6"/>
  <c r="P6" s="1"/>
  <c r="B6" i="9"/>
  <c r="P6" s="1"/>
  <c r="B5" i="27"/>
  <c r="P5" s="1"/>
  <c r="B5" i="9"/>
  <c r="P5" s="1"/>
  <c r="B20" i="16"/>
  <c r="P20" s="1"/>
  <c r="B20" i="10"/>
  <c r="P20" s="1"/>
  <c r="B19"/>
  <c r="P19" s="1"/>
  <c r="B18"/>
  <c r="P18" s="1"/>
  <c r="B17"/>
  <c r="P17" s="1"/>
  <c r="B16"/>
  <c r="P16" s="1"/>
  <c r="B15"/>
  <c r="P15" s="1"/>
  <c r="B14"/>
  <c r="P14" s="1"/>
  <c r="B13"/>
  <c r="P13" s="1"/>
  <c r="B12" i="16"/>
  <c r="P12" s="1"/>
  <c r="B11"/>
  <c r="P11" s="1"/>
  <c r="B10"/>
  <c r="P10" s="1"/>
  <c r="B9"/>
  <c r="P9" s="1"/>
  <c r="B8"/>
  <c r="P8" s="1"/>
  <c r="B7"/>
  <c r="P7" s="1"/>
  <c r="B6"/>
  <c r="P6" s="1"/>
  <c r="B5"/>
  <c r="P5" s="1"/>
  <c r="B20" i="17"/>
  <c r="P20" s="1"/>
  <c r="B20" i="11"/>
  <c r="P20" s="1"/>
  <c r="B19" i="17"/>
  <c r="P19" s="1"/>
  <c r="B19" i="11"/>
  <c r="P19" s="1"/>
  <c r="B18" i="17"/>
  <c r="P18" s="1"/>
  <c r="B18" i="11"/>
  <c r="P18" s="1"/>
  <c r="B17" i="17"/>
  <c r="P17" s="1"/>
  <c r="B17" i="11"/>
  <c r="P17" s="1"/>
  <c r="B16" i="17"/>
  <c r="P16" s="1"/>
  <c r="B16" i="11"/>
  <c r="P16" s="1"/>
  <c r="B15" i="17"/>
  <c r="P15" s="1"/>
  <c r="B15" i="11"/>
  <c r="P15" s="1"/>
  <c r="B14" i="17"/>
  <c r="P14" s="1"/>
  <c r="B14" i="11"/>
  <c r="P14" s="1"/>
  <c r="B13" i="17"/>
  <c r="P13" s="1"/>
  <c r="B13" i="11"/>
  <c r="P13" s="1"/>
  <c r="B12" i="17"/>
  <c r="P12" s="1"/>
  <c r="B12" i="11"/>
  <c r="P12" s="1"/>
  <c r="B11" i="17"/>
  <c r="P11" s="1"/>
  <c r="B11" i="11"/>
  <c r="P11" s="1"/>
  <c r="B10" i="17"/>
  <c r="P10" s="1"/>
  <c r="B10" i="11"/>
  <c r="P10" s="1"/>
  <c r="B9" i="17"/>
  <c r="P9" s="1"/>
  <c r="B9" i="11"/>
  <c r="P9" s="1"/>
  <c r="B8" i="17"/>
  <c r="P8" s="1"/>
  <c r="B8" i="11"/>
  <c r="P8" s="1"/>
  <c r="B7" i="17"/>
  <c r="P7" s="1"/>
  <c r="B7" i="11"/>
  <c r="P7" s="1"/>
  <c r="B6" i="17"/>
  <c r="P6" s="1"/>
  <c r="B6" i="11"/>
  <c r="P6" s="1"/>
  <c r="B5" i="17"/>
  <c r="P5" s="1"/>
  <c r="B5" i="11"/>
  <c r="P5" s="1"/>
  <c r="B20" i="9"/>
  <c r="P20" s="1"/>
  <c r="B19"/>
  <c r="P19" s="1"/>
  <c r="B18"/>
  <c r="P18" s="1"/>
  <c r="B17"/>
  <c r="P17" s="1"/>
  <c r="B16"/>
  <c r="P16" s="1"/>
  <c r="B15"/>
  <c r="P15" s="1"/>
  <c r="B14"/>
  <c r="P14" s="1"/>
  <c r="B13"/>
  <c r="P13" s="1"/>
  <c r="B12"/>
  <c r="P12" s="1"/>
  <c r="B11"/>
  <c r="P11" s="1"/>
  <c r="B10"/>
  <c r="P10" s="1"/>
  <c r="B9"/>
  <c r="P9" s="1"/>
  <c r="B8"/>
  <c r="P8" s="1"/>
  <c r="B19" i="16"/>
  <c r="P19" s="1"/>
  <c r="B18"/>
  <c r="P18" s="1"/>
  <c r="B17"/>
  <c r="P17" s="1"/>
  <c r="B16"/>
  <c r="P16" s="1"/>
  <c r="B15"/>
  <c r="P15" s="1"/>
  <c r="B14"/>
  <c r="P14" s="1"/>
  <c r="B12" i="10"/>
  <c r="P12" s="1"/>
  <c r="B11"/>
  <c r="P11" s="1"/>
  <c r="B10"/>
  <c r="P10" s="1"/>
  <c r="B9"/>
  <c r="P9" s="1"/>
  <c r="B8"/>
  <c r="P8" s="1"/>
  <c r="B7"/>
  <c r="P7" s="1"/>
  <c r="B6"/>
  <c r="P6" s="1"/>
  <c r="B5"/>
  <c r="P5" s="1"/>
  <c r="B20" i="18"/>
  <c r="V20" s="1"/>
  <c r="B20" i="12"/>
  <c r="B19" i="18"/>
  <c r="V19" s="1"/>
  <c r="B19" i="12"/>
  <c r="B18" i="18"/>
  <c r="V18" s="1"/>
  <c r="B18" i="12"/>
  <c r="P18" s="1"/>
  <c r="B17" i="18"/>
  <c r="V17" s="1"/>
  <c r="B17" i="12"/>
  <c r="B16" i="18"/>
  <c r="V16" s="1"/>
  <c r="B16" i="12"/>
  <c r="B15" i="18"/>
  <c r="V15" s="1"/>
  <c r="B15" i="12"/>
  <c r="B14" i="18"/>
  <c r="V14" s="1"/>
  <c r="B14" i="12"/>
  <c r="B13" i="18"/>
  <c r="V13" s="1"/>
  <c r="B13" i="12"/>
  <c r="B12" i="18"/>
  <c r="V12" s="1"/>
  <c r="B12" i="12"/>
  <c r="B11" i="18"/>
  <c r="V11" s="1"/>
  <c r="B11" i="12"/>
  <c r="B10" i="18"/>
  <c r="B10" i="12"/>
  <c r="P10" s="1"/>
  <c r="B9" i="18"/>
  <c r="B9" i="12"/>
  <c r="B8" i="18"/>
  <c r="B8" i="12"/>
  <c r="B7" i="18"/>
  <c r="B7" i="12"/>
  <c r="B6" i="18"/>
  <c r="B6" i="12"/>
  <c r="B5" i="18"/>
  <c r="B5" i="12"/>
  <c r="D21" i="13"/>
  <c r="E22" i="17"/>
  <c r="E22" i="9"/>
  <c r="E22" i="2"/>
  <c r="D22" i="12"/>
  <c r="D22" i="9"/>
  <c r="C21" i="13"/>
  <c r="D22" i="17"/>
  <c r="D22" i="10"/>
  <c r="C21" i="14"/>
  <c r="D22" i="18"/>
  <c r="Q25" i="27" l="1"/>
  <c r="U25"/>
  <c r="Q23"/>
  <c r="U23"/>
  <c r="Y22" i="29"/>
  <c r="AC22"/>
  <c r="Q24" i="27"/>
  <c r="U24"/>
  <c r="E4" i="33"/>
  <c r="E5"/>
  <c r="E7"/>
  <c r="E6"/>
  <c r="E8"/>
  <c r="E9"/>
  <c r="E10"/>
  <c r="D10" s="1"/>
  <c r="F10" s="1"/>
  <c r="N35" i="27"/>
  <c r="F30"/>
  <c r="N31"/>
  <c r="F35"/>
  <c r="R34" i="12"/>
  <c r="Q26" i="11"/>
  <c r="N30" i="10"/>
  <c r="F30"/>
  <c r="AC35" i="29"/>
  <c r="Y19"/>
  <c r="Y20" i="28"/>
  <c r="Y25" i="19"/>
  <c r="Y23"/>
  <c r="W26" i="18"/>
  <c r="Q26" i="16"/>
  <c r="Q26" i="27"/>
  <c r="Q26" i="12"/>
  <c r="Q26" i="10"/>
  <c r="Q26" i="9"/>
  <c r="S25" i="2"/>
  <c r="S23"/>
  <c r="S24"/>
  <c r="X34" i="28"/>
  <c r="S6" i="18"/>
  <c r="V6"/>
  <c r="S8"/>
  <c r="V8"/>
  <c r="S10"/>
  <c r="V10"/>
  <c r="V31"/>
  <c r="V35"/>
  <c r="S5"/>
  <c r="V5"/>
  <c r="S7"/>
  <c r="V7"/>
  <c r="S9"/>
  <c r="V9"/>
  <c r="P35" i="17"/>
  <c r="P31"/>
  <c r="P30"/>
  <c r="P34"/>
  <c r="P35" i="16"/>
  <c r="P31"/>
  <c r="P31" i="27"/>
  <c r="P35"/>
  <c r="O16" i="12"/>
  <c r="P16"/>
  <c r="U228" i="33"/>
  <c r="U243" s="1"/>
  <c r="I30" i="12"/>
  <c r="L6"/>
  <c r="P6"/>
  <c r="O8"/>
  <c r="P8"/>
  <c r="O12"/>
  <c r="P12"/>
  <c r="L14"/>
  <c r="P14"/>
  <c r="O20"/>
  <c r="P20"/>
  <c r="O21"/>
  <c r="P21"/>
  <c r="O5"/>
  <c r="P5"/>
  <c r="O7"/>
  <c r="P7"/>
  <c r="O9"/>
  <c r="P9"/>
  <c r="O11"/>
  <c r="P11"/>
  <c r="O13"/>
  <c r="P13"/>
  <c r="O15"/>
  <c r="P15"/>
  <c r="O17"/>
  <c r="P17"/>
  <c r="O19"/>
  <c r="P19"/>
  <c r="P31" s="1"/>
  <c r="O4"/>
  <c r="P4"/>
  <c r="P34" s="1"/>
  <c r="L26"/>
  <c r="E143" i="33" s="1"/>
  <c r="B34" i="12"/>
  <c r="F30" i="11"/>
  <c r="P31"/>
  <c r="P35"/>
  <c r="F31"/>
  <c r="N31"/>
  <c r="P31" i="10"/>
  <c r="P35"/>
  <c r="P31" i="9"/>
  <c r="P35"/>
  <c r="J35" i="2"/>
  <c r="M22" i="16"/>
  <c r="N31" i="10"/>
  <c r="L24"/>
  <c r="F31"/>
  <c r="F34" i="12"/>
  <c r="D148" i="33"/>
  <c r="Q24" i="19"/>
  <c r="P24"/>
  <c r="Q23"/>
  <c r="Q25"/>
  <c r="O22" i="18"/>
  <c r="O24"/>
  <c r="M22" i="17"/>
  <c r="L24"/>
  <c r="L22"/>
  <c r="T35" i="16"/>
  <c r="T34"/>
  <c r="T31"/>
  <c r="T30"/>
  <c r="D9" i="40" s="1"/>
  <c r="D366" i="33" s="1"/>
  <c r="I367" s="1"/>
  <c r="L24" i="16"/>
  <c r="I34" i="12"/>
  <c r="M22"/>
  <c r="O26"/>
  <c r="F31"/>
  <c r="N31"/>
  <c r="R31"/>
  <c r="I31"/>
  <c r="D30"/>
  <c r="I35"/>
  <c r="D34"/>
  <c r="T35"/>
  <c r="T34"/>
  <c r="T31"/>
  <c r="T30"/>
  <c r="D7" i="40" s="1"/>
  <c r="D364" i="33" s="1"/>
  <c r="I368" s="1"/>
  <c r="L22" i="12"/>
  <c r="L24"/>
  <c r="N34" i="11"/>
  <c r="T35" i="10"/>
  <c r="T31"/>
  <c r="T34"/>
  <c r="T30"/>
  <c r="L22"/>
  <c r="J34" i="2"/>
  <c r="J31"/>
  <c r="AB35" i="28"/>
  <c r="AB31"/>
  <c r="AB34" i="19"/>
  <c r="AB30"/>
  <c r="D12" i="40" s="1"/>
  <c r="D368" i="33" s="1"/>
  <c r="I363" s="1"/>
  <c r="AB35" i="19"/>
  <c r="AB31"/>
  <c r="Y228" i="33"/>
  <c r="Y243" s="1"/>
  <c r="U34" i="19"/>
  <c r="U8" i="18"/>
  <c r="T30" i="19"/>
  <c r="T34"/>
  <c r="F31" i="18"/>
  <c r="F35"/>
  <c r="F34"/>
  <c r="U7"/>
  <c r="M23" i="27"/>
  <c r="M25"/>
  <c r="L27"/>
  <c r="M24"/>
  <c r="L25"/>
  <c r="T35"/>
  <c r="T30"/>
  <c r="D8" i="40" s="1"/>
  <c r="D365" i="33" s="1"/>
  <c r="I365" s="1"/>
  <c r="T34" i="27"/>
  <c r="T31"/>
  <c r="L23"/>
  <c r="M26" i="12"/>
  <c r="T156" i="33" s="1"/>
  <c r="T159" s="1"/>
  <c r="L4" i="12"/>
  <c r="L34" s="1"/>
  <c r="B30"/>
  <c r="T35" i="11"/>
  <c r="T31"/>
  <c r="T30"/>
  <c r="D6" i="40" s="1"/>
  <c r="D363" i="33" s="1"/>
  <c r="I366" s="1"/>
  <c r="F34" i="10"/>
  <c r="N35"/>
  <c r="F34" i="9"/>
  <c r="L22"/>
  <c r="M22"/>
  <c r="L24"/>
  <c r="F30" i="2"/>
  <c r="N35" i="9"/>
  <c r="F31"/>
  <c r="N30"/>
  <c r="F35"/>
  <c r="N34"/>
  <c r="F31" i="2"/>
  <c r="F34"/>
  <c r="D22" i="27"/>
  <c r="B4" i="16"/>
  <c r="B4" i="9"/>
  <c r="B290" i="33"/>
  <c r="D290" s="1"/>
  <c r="B4" i="11"/>
  <c r="T26" i="18"/>
  <c r="U26"/>
  <c r="B293" i="33"/>
  <c r="D293" s="1"/>
  <c r="B291"/>
  <c r="D291" s="1"/>
  <c r="B4" i="27"/>
  <c r="P4" s="1"/>
  <c r="P34" s="1"/>
  <c r="D24"/>
  <c r="B4" i="10"/>
  <c r="P4" s="1"/>
  <c r="P30" s="1"/>
  <c r="B4" i="18"/>
  <c r="B34" s="1"/>
  <c r="B4" i="2"/>
  <c r="B296" i="33"/>
  <c r="D296" s="1"/>
  <c r="K22" i="16"/>
  <c r="R6" i="18"/>
  <c r="O6"/>
  <c r="R8"/>
  <c r="O8"/>
  <c r="R10"/>
  <c r="O10"/>
  <c r="T11"/>
  <c r="U11"/>
  <c r="S11"/>
  <c r="R11"/>
  <c r="O11"/>
  <c r="T13"/>
  <c r="U13"/>
  <c r="R13"/>
  <c r="S13"/>
  <c r="O13"/>
  <c r="R15"/>
  <c r="T15"/>
  <c r="S15"/>
  <c r="U15"/>
  <c r="O15"/>
  <c r="R16"/>
  <c r="T16"/>
  <c r="U16"/>
  <c r="S16"/>
  <c r="O16"/>
  <c r="R18"/>
  <c r="T18"/>
  <c r="U18"/>
  <c r="S18"/>
  <c r="O18"/>
  <c r="R19"/>
  <c r="T19"/>
  <c r="B35"/>
  <c r="S19"/>
  <c r="U19"/>
  <c r="B31"/>
  <c r="R20"/>
  <c r="S20"/>
  <c r="U20"/>
  <c r="T20"/>
  <c r="L6" i="10"/>
  <c r="O6"/>
  <c r="L8"/>
  <c r="O8"/>
  <c r="O10"/>
  <c r="L10"/>
  <c r="O12"/>
  <c r="L12"/>
  <c r="O15" i="16"/>
  <c r="L15"/>
  <c r="O17"/>
  <c r="L17"/>
  <c r="O19"/>
  <c r="L9" i="9"/>
  <c r="O9"/>
  <c r="O11"/>
  <c r="L11"/>
  <c r="L13"/>
  <c r="O13"/>
  <c r="O15"/>
  <c r="L15"/>
  <c r="L17"/>
  <c r="O17"/>
  <c r="O19"/>
  <c r="O5" i="11"/>
  <c r="L5"/>
  <c r="O6"/>
  <c r="L6"/>
  <c r="O7"/>
  <c r="L7"/>
  <c r="O8"/>
  <c r="L8"/>
  <c r="O9"/>
  <c r="L9"/>
  <c r="O10"/>
  <c r="L10"/>
  <c r="O11"/>
  <c r="L11"/>
  <c r="O12"/>
  <c r="L12"/>
  <c r="O13"/>
  <c r="L13"/>
  <c r="O14"/>
  <c r="L14"/>
  <c r="L15"/>
  <c r="O15"/>
  <c r="O16"/>
  <c r="L16"/>
  <c r="O17"/>
  <c r="L17"/>
  <c r="O18"/>
  <c r="L18"/>
  <c r="O19"/>
  <c r="L19"/>
  <c r="O20"/>
  <c r="L20"/>
  <c r="L6" i="16"/>
  <c r="O6"/>
  <c r="O8"/>
  <c r="L8"/>
  <c r="L10"/>
  <c r="O10"/>
  <c r="O12"/>
  <c r="L12"/>
  <c r="L14" i="10"/>
  <c r="O14"/>
  <c r="L16"/>
  <c r="O16"/>
  <c r="O18"/>
  <c r="L18"/>
  <c r="O20"/>
  <c r="L5" i="27"/>
  <c r="O5"/>
  <c r="O6"/>
  <c r="L6"/>
  <c r="O8"/>
  <c r="L8"/>
  <c r="O10"/>
  <c r="L10"/>
  <c r="O12"/>
  <c r="L12"/>
  <c r="O14"/>
  <c r="L14"/>
  <c r="O16"/>
  <c r="L16"/>
  <c r="O18"/>
  <c r="L18"/>
  <c r="O20"/>
  <c r="L20"/>
  <c r="L16" i="12"/>
  <c r="L12"/>
  <c r="L8"/>
  <c r="K19" i="10"/>
  <c r="U19" s="1"/>
  <c r="B31" i="12"/>
  <c r="B35"/>
  <c r="O6"/>
  <c r="O10"/>
  <c r="O14"/>
  <c r="O18"/>
  <c r="L5"/>
  <c r="L7"/>
  <c r="L9"/>
  <c r="L11"/>
  <c r="L13"/>
  <c r="L15"/>
  <c r="Q30" i="28"/>
  <c r="G13" i="32" s="1"/>
  <c r="Q31" i="28"/>
  <c r="Q34"/>
  <c r="Q35"/>
  <c r="Y31"/>
  <c r="Y35"/>
  <c r="P30"/>
  <c r="P31"/>
  <c r="F13" i="32" s="1"/>
  <c r="P34" i="28"/>
  <c r="P35"/>
  <c r="U35"/>
  <c r="U30"/>
  <c r="U34"/>
  <c r="U31"/>
  <c r="V34"/>
  <c r="V35"/>
  <c r="V30"/>
  <c r="V31"/>
  <c r="T30" i="2"/>
  <c r="B3" i="32" s="1"/>
  <c r="B402" i="33" s="1"/>
  <c r="H402" s="1"/>
  <c r="T31" i="2"/>
  <c r="T34"/>
  <c r="T35"/>
  <c r="R30" i="10"/>
  <c r="B5" i="32" s="1"/>
  <c r="B404" i="33" s="1"/>
  <c r="H405" s="1"/>
  <c r="R31" i="10"/>
  <c r="R34"/>
  <c r="R35"/>
  <c r="R35" i="16"/>
  <c r="R30"/>
  <c r="B9" i="32" s="1"/>
  <c r="B408" i="33" s="1"/>
  <c r="H409" s="1"/>
  <c r="R34" i="16"/>
  <c r="R31"/>
  <c r="X35" i="18"/>
  <c r="X34"/>
  <c r="X31"/>
  <c r="X30"/>
  <c r="B11" i="32" s="1"/>
  <c r="B409" i="33" s="1"/>
  <c r="H403" s="1"/>
  <c r="K21" i="9"/>
  <c r="U21" s="1"/>
  <c r="H20" i="13"/>
  <c r="K21" i="17"/>
  <c r="U21" s="1"/>
  <c r="L21" i="2"/>
  <c r="K22" i="12"/>
  <c r="I30" i="9"/>
  <c r="I31"/>
  <c r="I34"/>
  <c r="I35"/>
  <c r="I30" i="11"/>
  <c r="I31"/>
  <c r="I34"/>
  <c r="I35"/>
  <c r="I35" i="27"/>
  <c r="I34"/>
  <c r="I30"/>
  <c r="I31"/>
  <c r="R26" i="18"/>
  <c r="I35"/>
  <c r="I30"/>
  <c r="I34"/>
  <c r="I31"/>
  <c r="U5"/>
  <c r="U9"/>
  <c r="L4" i="10"/>
  <c r="O4"/>
  <c r="O13" i="16"/>
  <c r="L13"/>
  <c r="S24" i="18"/>
  <c r="O26" i="10"/>
  <c r="B34"/>
  <c r="L26"/>
  <c r="M26"/>
  <c r="R156" i="33" s="1"/>
  <c r="R159" s="1"/>
  <c r="B35" i="10"/>
  <c r="S228" i="33"/>
  <c r="S243" s="1"/>
  <c r="B31" i="10"/>
  <c r="B30"/>
  <c r="B40" i="33"/>
  <c r="E40" s="1"/>
  <c r="B229"/>
  <c r="E42"/>
  <c r="B99"/>
  <c r="D99" s="1"/>
  <c r="B160"/>
  <c r="B100"/>
  <c r="D100" s="1"/>
  <c r="B146"/>
  <c r="B234"/>
  <c r="B141"/>
  <c r="B38"/>
  <c r="E38" s="1"/>
  <c r="B93"/>
  <c r="D93" s="1"/>
  <c r="B227"/>
  <c r="B154"/>
  <c r="B26" i="2"/>
  <c r="Q6"/>
  <c r="P6"/>
  <c r="M6"/>
  <c r="Q10"/>
  <c r="P10"/>
  <c r="M10"/>
  <c r="M14"/>
  <c r="Q14"/>
  <c r="P14"/>
  <c r="Q18"/>
  <c r="M18"/>
  <c r="E21" i="9"/>
  <c r="D20" i="13"/>
  <c r="E21" i="17"/>
  <c r="E21" i="2"/>
  <c r="D21" i="12"/>
  <c r="D22" i="16"/>
  <c r="D21"/>
  <c r="D22" i="2"/>
  <c r="D21"/>
  <c r="D19"/>
  <c r="C142" i="33"/>
  <c r="D30" i="9"/>
  <c r="D34"/>
  <c r="C33" i="15"/>
  <c r="C29"/>
  <c r="D34" i="19"/>
  <c r="D30"/>
  <c r="P26"/>
  <c r="E147" i="33" s="1"/>
  <c r="E19" i="29"/>
  <c r="O17"/>
  <c r="G234" i="33"/>
  <c r="O20" i="29"/>
  <c r="K21" i="10"/>
  <c r="U21" s="1"/>
  <c r="H20" i="14"/>
  <c r="N21" i="18"/>
  <c r="AA21" s="1"/>
  <c r="I30" i="10"/>
  <c r="I31"/>
  <c r="I34"/>
  <c r="I35"/>
  <c r="I35" i="16"/>
  <c r="I34"/>
  <c r="I31"/>
  <c r="I30"/>
  <c r="S26" i="19"/>
  <c r="I35"/>
  <c r="I30"/>
  <c r="I34"/>
  <c r="I31"/>
  <c r="H30" i="2"/>
  <c r="H31"/>
  <c r="H34"/>
  <c r="H35"/>
  <c r="U4" i="18"/>
  <c r="K38" i="33"/>
  <c r="K39"/>
  <c r="K40"/>
  <c r="K41"/>
  <c r="K42"/>
  <c r="O21" i="9"/>
  <c r="O21" i="11"/>
  <c r="L21"/>
  <c r="O21" i="27"/>
  <c r="L21"/>
  <c r="O21" i="17"/>
  <c r="C141" i="33"/>
  <c r="B31" i="9"/>
  <c r="O26"/>
  <c r="B35"/>
  <c r="M26"/>
  <c r="Q156" i="33" s="1"/>
  <c r="Q159" s="1"/>
  <c r="L26" i="9"/>
  <c r="B39" i="33"/>
  <c r="E39" s="1"/>
  <c r="B155"/>
  <c r="B31" i="11"/>
  <c r="B35"/>
  <c r="O26"/>
  <c r="L26"/>
  <c r="M26"/>
  <c r="S156" i="33" s="1"/>
  <c r="S159" s="1"/>
  <c r="B34" i="11"/>
  <c r="T228" i="33"/>
  <c r="T243" s="1"/>
  <c r="B41"/>
  <c r="E41" s="1"/>
  <c r="B230"/>
  <c r="B98"/>
  <c r="D98" s="1"/>
  <c r="B159"/>
  <c r="Q23" i="2"/>
  <c r="P23"/>
  <c r="M23"/>
  <c r="N23"/>
  <c r="Q22"/>
  <c r="P22"/>
  <c r="N22"/>
  <c r="Q7"/>
  <c r="P7"/>
  <c r="M7"/>
  <c r="Q11"/>
  <c r="P11"/>
  <c r="M11"/>
  <c r="Q15"/>
  <c r="P15"/>
  <c r="M15"/>
  <c r="Q19"/>
  <c r="E21" i="10"/>
  <c r="D20" i="14"/>
  <c r="E21" i="18"/>
  <c r="C20" i="13"/>
  <c r="D21" i="17"/>
  <c r="D19"/>
  <c r="E22" i="10"/>
  <c r="E22" i="18"/>
  <c r="D30" i="10"/>
  <c r="D34"/>
  <c r="C29" i="14"/>
  <c r="C33"/>
  <c r="D34" i="18"/>
  <c r="D30"/>
  <c r="O26"/>
  <c r="E146" i="33" s="1"/>
  <c r="P26" i="18"/>
  <c r="W156" i="33" s="1"/>
  <c r="W159" s="1"/>
  <c r="D31" i="11"/>
  <c r="D35"/>
  <c r="R5" i="18"/>
  <c r="O5"/>
  <c r="R7"/>
  <c r="O7"/>
  <c r="R9"/>
  <c r="O9"/>
  <c r="R12"/>
  <c r="T12"/>
  <c r="U12"/>
  <c r="S12"/>
  <c r="O12"/>
  <c r="R14"/>
  <c r="T14"/>
  <c r="O14"/>
  <c r="U14"/>
  <c r="S14"/>
  <c r="S17"/>
  <c r="U17"/>
  <c r="R17"/>
  <c r="T17"/>
  <c r="O17"/>
  <c r="L5" i="10"/>
  <c r="O5"/>
  <c r="L7"/>
  <c r="O7"/>
  <c r="O9"/>
  <c r="L9"/>
  <c r="L11"/>
  <c r="O11"/>
  <c r="O14" i="16"/>
  <c r="L14"/>
  <c r="O16"/>
  <c r="L16"/>
  <c r="L18"/>
  <c r="O18"/>
  <c r="O8" i="9"/>
  <c r="L8"/>
  <c r="O10"/>
  <c r="L10"/>
  <c r="O12"/>
  <c r="L12"/>
  <c r="O14"/>
  <c r="L14"/>
  <c r="O16"/>
  <c r="L16"/>
  <c r="O18"/>
  <c r="L18"/>
  <c r="O20"/>
  <c r="O5" i="17"/>
  <c r="L5"/>
  <c r="O6"/>
  <c r="L6"/>
  <c r="L7"/>
  <c r="O7"/>
  <c r="O8"/>
  <c r="L8"/>
  <c r="O9"/>
  <c r="L9"/>
  <c r="O10"/>
  <c r="L10"/>
  <c r="O11"/>
  <c r="L11"/>
  <c r="O12"/>
  <c r="L12"/>
  <c r="O13"/>
  <c r="L13"/>
  <c r="O14"/>
  <c r="L14"/>
  <c r="O15"/>
  <c r="L15"/>
  <c r="O16"/>
  <c r="L16"/>
  <c r="O17"/>
  <c r="L17"/>
  <c r="O18"/>
  <c r="L18"/>
  <c r="B35"/>
  <c r="B31"/>
  <c r="O19"/>
  <c r="L19"/>
  <c r="O20"/>
  <c r="O5" i="16"/>
  <c r="L5"/>
  <c r="O7"/>
  <c r="L7"/>
  <c r="L9"/>
  <c r="O9"/>
  <c r="O11"/>
  <c r="L11"/>
  <c r="O13" i="10"/>
  <c r="L13"/>
  <c r="O15"/>
  <c r="L15"/>
  <c r="L17"/>
  <c r="O17"/>
  <c r="O19"/>
  <c r="O20" i="16"/>
  <c r="L5" i="9"/>
  <c r="O5"/>
  <c r="O6"/>
  <c r="L6"/>
  <c r="O7" i="27"/>
  <c r="L7"/>
  <c r="L9"/>
  <c r="O9"/>
  <c r="O11"/>
  <c r="L11"/>
  <c r="O13"/>
  <c r="L13"/>
  <c r="O15"/>
  <c r="L15"/>
  <c r="O17"/>
  <c r="L17"/>
  <c r="O19"/>
  <c r="L19"/>
  <c r="L18" i="12"/>
  <c r="L10"/>
  <c r="H18" i="15"/>
  <c r="N19" i="18"/>
  <c r="AA19" s="1"/>
  <c r="L17" i="12"/>
  <c r="S31" i="28"/>
  <c r="S30"/>
  <c r="S35"/>
  <c r="S34"/>
  <c r="T35"/>
  <c r="T31"/>
  <c r="T34"/>
  <c r="T30"/>
  <c r="W34"/>
  <c r="W31"/>
  <c r="W30"/>
  <c r="W35"/>
  <c r="O18"/>
  <c r="AC18" s="1"/>
  <c r="C18" i="30"/>
  <c r="E18" s="1"/>
  <c r="I19" i="2" s="1"/>
  <c r="E17" i="30"/>
  <c r="I18" i="2" s="1"/>
  <c r="D6" i="33"/>
  <c r="F6" s="1"/>
  <c r="D5"/>
  <c r="F5" s="1"/>
  <c r="D4"/>
  <c r="F4" s="1"/>
  <c r="D7"/>
  <c r="F7" s="1"/>
  <c r="D8"/>
  <c r="F8" s="1"/>
  <c r="D9"/>
  <c r="F9" s="1"/>
  <c r="K21" i="11"/>
  <c r="H20" i="15"/>
  <c r="O21" i="19"/>
  <c r="AC21" s="1"/>
  <c r="K22" i="17"/>
  <c r="B143" i="33"/>
  <c r="O21" i="10"/>
  <c r="M21"/>
  <c r="O21" i="16"/>
  <c r="S21" i="18"/>
  <c r="T21"/>
  <c r="S26"/>
  <c r="S25"/>
  <c r="R21"/>
  <c r="U21"/>
  <c r="S27"/>
  <c r="Z27" s="1"/>
  <c r="S23"/>
  <c r="B95" i="33"/>
  <c r="D95" s="1"/>
  <c r="B156"/>
  <c r="O26" i="16"/>
  <c r="B145" i="33"/>
  <c r="B35" i="16"/>
  <c r="L26"/>
  <c r="M26"/>
  <c r="V156" i="33" s="1"/>
  <c r="V159" s="1"/>
  <c r="B31" i="16"/>
  <c r="B34"/>
  <c r="W228" i="33"/>
  <c r="W243" s="1"/>
  <c r="B44"/>
  <c r="E44" s="1"/>
  <c r="B233"/>
  <c r="B45"/>
  <c r="E45" s="1"/>
  <c r="B161"/>
  <c r="Q24" i="2"/>
  <c r="P24"/>
  <c r="M24"/>
  <c r="N24"/>
  <c r="P8"/>
  <c r="Q8"/>
  <c r="M8"/>
  <c r="P12"/>
  <c r="Q12"/>
  <c r="M12"/>
  <c r="P16"/>
  <c r="Q16"/>
  <c r="M16"/>
  <c r="P20"/>
  <c r="Q20"/>
  <c r="E21" i="11"/>
  <c r="E22"/>
  <c r="D20" i="15"/>
  <c r="D21"/>
  <c r="E22" i="27" s="1"/>
  <c r="E21" i="19"/>
  <c r="D21" i="10"/>
  <c r="D19"/>
  <c r="C20" i="14"/>
  <c r="C18"/>
  <c r="C30" s="1"/>
  <c r="D21" i="18"/>
  <c r="D19"/>
  <c r="E22" i="19"/>
  <c r="C29" i="13"/>
  <c r="D26" i="27"/>
  <c r="C33" i="13"/>
  <c r="D34" i="17"/>
  <c r="L26"/>
  <c r="D30"/>
  <c r="Q26" i="19"/>
  <c r="O35" i="29"/>
  <c r="O31"/>
  <c r="R30" i="9"/>
  <c r="B4" i="32" s="1"/>
  <c r="B403" i="33" s="1"/>
  <c r="H404" s="1"/>
  <c r="R31" i="9"/>
  <c r="R34"/>
  <c r="R35"/>
  <c r="R30" i="11"/>
  <c r="B6" i="32" s="1"/>
  <c r="B405" i="33" s="1"/>
  <c r="H407" s="1"/>
  <c r="R31" i="11"/>
  <c r="R34"/>
  <c r="R35"/>
  <c r="R35" i="27"/>
  <c r="R31"/>
  <c r="R30"/>
  <c r="B8" i="32" s="1"/>
  <c r="B407" i="33" s="1"/>
  <c r="H408" s="1"/>
  <c r="R34" i="27"/>
  <c r="Z35" i="19"/>
  <c r="Z34"/>
  <c r="Z31"/>
  <c r="Z30"/>
  <c r="B12" i="32" s="1"/>
  <c r="B410" i="33" s="1"/>
  <c r="H406" s="1"/>
  <c r="K21" i="12"/>
  <c r="K21" i="16"/>
  <c r="U6" i="18"/>
  <c r="U10"/>
  <c r="O7" i="9"/>
  <c r="L7"/>
  <c r="O4" i="27"/>
  <c r="L4"/>
  <c r="O4" i="17"/>
  <c r="B34"/>
  <c r="B30"/>
  <c r="L4"/>
  <c r="B94" i="33"/>
  <c r="D94" s="1"/>
  <c r="K100" s="1"/>
  <c r="B142"/>
  <c r="B228"/>
  <c r="B96"/>
  <c r="D96" s="1"/>
  <c r="B157"/>
  <c r="O26" i="27"/>
  <c r="B144" i="33"/>
  <c r="B35" i="27"/>
  <c r="B30"/>
  <c r="B34"/>
  <c r="V228" i="33"/>
  <c r="V243" s="1"/>
  <c r="B31" i="27"/>
  <c r="M26"/>
  <c r="U156" i="33" s="1"/>
  <c r="U159" s="1"/>
  <c r="B43"/>
  <c r="E43" s="1"/>
  <c r="B232"/>
  <c r="Q25" i="2"/>
  <c r="P25"/>
  <c r="N25"/>
  <c r="M25"/>
  <c r="P5"/>
  <c r="Q5"/>
  <c r="M5"/>
  <c r="P9"/>
  <c r="Q9"/>
  <c r="M9"/>
  <c r="P13"/>
  <c r="Q13"/>
  <c r="M13"/>
  <c r="Q17"/>
  <c r="P17"/>
  <c r="M17"/>
  <c r="E21" i="12"/>
  <c r="E21" i="16"/>
  <c r="D21" i="9"/>
  <c r="D19"/>
  <c r="C20" i="15"/>
  <c r="C18"/>
  <c r="C34" s="1"/>
  <c r="D21" i="19"/>
  <c r="D22"/>
  <c r="C145" i="33"/>
  <c r="D30" i="16"/>
  <c r="D34"/>
  <c r="D30" i="2"/>
  <c r="D34"/>
  <c r="G101" i="33"/>
  <c r="G45"/>
  <c r="K44"/>
  <c r="B12"/>
  <c r="E12" s="1"/>
  <c r="D11"/>
  <c r="F11" s="1"/>
  <c r="J43"/>
  <c r="H43"/>
  <c r="I43"/>
  <c r="O30" i="12"/>
  <c r="O34"/>
  <c r="O31"/>
  <c r="O35"/>
  <c r="F35" i="19"/>
  <c r="F30"/>
  <c r="F34"/>
  <c r="R35"/>
  <c r="R30"/>
  <c r="R31"/>
  <c r="R34"/>
  <c r="F35" i="16"/>
  <c r="F30"/>
  <c r="F34"/>
  <c r="F31"/>
  <c r="N35"/>
  <c r="N30"/>
  <c r="N31"/>
  <c r="N34"/>
  <c r="D20" i="2"/>
  <c r="Q21" i="12" l="1"/>
  <c r="U21"/>
  <c r="Q21" i="11"/>
  <c r="U21"/>
  <c r="Y20" i="29"/>
  <c r="AC20"/>
  <c r="Y17"/>
  <c r="AC17"/>
  <c r="S21" i="2"/>
  <c r="W21"/>
  <c r="Q22" i="16"/>
  <c r="U22"/>
  <c r="Q21"/>
  <c r="U21"/>
  <c r="E145" i="33"/>
  <c r="Q22" i="17"/>
  <c r="U22"/>
  <c r="Q22" i="12"/>
  <c r="U22"/>
  <c r="K299" i="33"/>
  <c r="B15" i="32"/>
  <c r="E142" i="33"/>
  <c r="L31" i="9"/>
  <c r="L35"/>
  <c r="AC31" i="29"/>
  <c r="Y18" i="28"/>
  <c r="Y21" i="19"/>
  <c r="W21" i="18"/>
  <c r="W19"/>
  <c r="Q21" i="17"/>
  <c r="Q21" i="10"/>
  <c r="U31"/>
  <c r="Q19"/>
  <c r="Q21" i="9"/>
  <c r="R26" i="2"/>
  <c r="R35" s="1"/>
  <c r="S26"/>
  <c r="Q19" i="29"/>
  <c r="S4" i="18"/>
  <c r="S34" s="1"/>
  <c r="V4"/>
  <c r="L4" i="16"/>
  <c r="L30" s="1"/>
  <c r="P4"/>
  <c r="P30" i="27"/>
  <c r="P30" i="12"/>
  <c r="P35"/>
  <c r="B30" i="11"/>
  <c r="P4"/>
  <c r="B16" i="32"/>
  <c r="P34" i="10"/>
  <c r="L4" i="9"/>
  <c r="L30" s="1"/>
  <c r="P4"/>
  <c r="O4" i="16"/>
  <c r="O34" s="1"/>
  <c r="B30"/>
  <c r="R31" i="2"/>
  <c r="Q4"/>
  <c r="R4"/>
  <c r="M21" i="17"/>
  <c r="P21" i="19"/>
  <c r="P22"/>
  <c r="Q22"/>
  <c r="Q21"/>
  <c r="P21" i="18"/>
  <c r="O19"/>
  <c r="O31" s="1"/>
  <c r="F11" i="32" s="1"/>
  <c r="O21" i="18"/>
  <c r="P22"/>
  <c r="L21" i="17"/>
  <c r="D35"/>
  <c r="L21" i="16"/>
  <c r="M21"/>
  <c r="L22"/>
  <c r="L31" s="1"/>
  <c r="L21" i="12"/>
  <c r="L30"/>
  <c r="M21"/>
  <c r="Q31" i="10"/>
  <c r="L21"/>
  <c r="D31"/>
  <c r="M22"/>
  <c r="U35"/>
  <c r="M22" i="2"/>
  <c r="X156" i="33"/>
  <c r="X159" s="1"/>
  <c r="Z35" i="18"/>
  <c r="R4"/>
  <c r="R34" s="1"/>
  <c r="X228" i="33"/>
  <c r="X243" s="1"/>
  <c r="O4" i="18"/>
  <c r="O34" s="1"/>
  <c r="B30"/>
  <c r="D31" i="17"/>
  <c r="L26" i="27"/>
  <c r="M22"/>
  <c r="L24"/>
  <c r="L22"/>
  <c r="M21" i="11"/>
  <c r="M22"/>
  <c r="O4"/>
  <c r="O30" s="1"/>
  <c r="L4"/>
  <c r="L30" s="1"/>
  <c r="M21" i="9"/>
  <c r="D142" i="33"/>
  <c r="R228"/>
  <c r="R243" s="1"/>
  <c r="L21" i="9"/>
  <c r="L19"/>
  <c r="P4" i="2"/>
  <c r="O207" i="33" s="1"/>
  <c r="N207" s="1"/>
  <c r="M4" i="2"/>
  <c r="O4" i="9"/>
  <c r="O34" s="1"/>
  <c r="B30"/>
  <c r="B34"/>
  <c r="M21" i="2"/>
  <c r="N21"/>
  <c r="M19"/>
  <c r="P18"/>
  <c r="M20"/>
  <c r="D31"/>
  <c r="D35"/>
  <c r="H299" i="33"/>
  <c r="I299"/>
  <c r="J299"/>
  <c r="K290"/>
  <c r="K291"/>
  <c r="K292"/>
  <c r="K293"/>
  <c r="K294"/>
  <c r="K295"/>
  <c r="K296"/>
  <c r="K297"/>
  <c r="K298"/>
  <c r="D20" i="10"/>
  <c r="D20" i="18"/>
  <c r="W35"/>
  <c r="D20" i="19"/>
  <c r="D19"/>
  <c r="C19" i="15"/>
  <c r="E20" i="16"/>
  <c r="E20" i="12"/>
  <c r="O30" i="17"/>
  <c r="O34"/>
  <c r="K22" i="11"/>
  <c r="K19" i="16"/>
  <c r="U19" s="1"/>
  <c r="K19" i="12"/>
  <c r="U19" s="1"/>
  <c r="L34" i="17"/>
  <c r="L31"/>
  <c r="L35"/>
  <c r="L30"/>
  <c r="D19" i="15"/>
  <c r="L34" i="16"/>
  <c r="D145" i="33"/>
  <c r="O22" i="19"/>
  <c r="AC22" s="1"/>
  <c r="O19"/>
  <c r="AC19" s="1"/>
  <c r="H21" i="15"/>
  <c r="K19" i="11"/>
  <c r="U19" s="1"/>
  <c r="I35" i="2"/>
  <c r="I31"/>
  <c r="O16" i="28"/>
  <c r="AC16" s="1"/>
  <c r="N17" i="18"/>
  <c r="AA17" s="1"/>
  <c r="H16" i="15"/>
  <c r="L19" i="10"/>
  <c r="L31" s="1"/>
  <c r="O31" i="17"/>
  <c r="O35"/>
  <c r="O35" i="18"/>
  <c r="D35"/>
  <c r="C34" i="14"/>
  <c r="D35" i="10"/>
  <c r="D20" i="17"/>
  <c r="P19" i="2"/>
  <c r="O31" i="11"/>
  <c r="O35"/>
  <c r="O35" i="9"/>
  <c r="O31"/>
  <c r="J42" i="33"/>
  <c r="H42"/>
  <c r="I42"/>
  <c r="J40"/>
  <c r="H40"/>
  <c r="I40"/>
  <c r="J38"/>
  <c r="H38"/>
  <c r="I38"/>
  <c r="S35" i="19"/>
  <c r="S30"/>
  <c r="S31"/>
  <c r="S34"/>
  <c r="H21" i="14"/>
  <c r="N22" i="18"/>
  <c r="AA22" s="1"/>
  <c r="H18" i="14"/>
  <c r="K22" i="10"/>
  <c r="O18" i="29"/>
  <c r="E35"/>
  <c r="E31"/>
  <c r="P30" i="19"/>
  <c r="P34"/>
  <c r="C30" i="15"/>
  <c r="D19" i="12"/>
  <c r="D20"/>
  <c r="E20" i="2"/>
  <c r="E20" i="17"/>
  <c r="D19" i="13"/>
  <c r="E20" i="9"/>
  <c r="Q26" i="2"/>
  <c r="Q31" s="1"/>
  <c r="B206" i="33"/>
  <c r="B208" s="1"/>
  <c r="P26" i="2"/>
  <c r="O208" i="33" s="1"/>
  <c r="N208" s="1"/>
  <c r="B31" i="2"/>
  <c r="B34"/>
  <c r="Q228" i="33"/>
  <c r="Q243" s="1"/>
  <c r="B35" i="2"/>
  <c r="M26"/>
  <c r="E141" i="33" s="1"/>
  <c r="N26" i="2"/>
  <c r="P156" i="33" s="1"/>
  <c r="P159" s="1"/>
  <c r="B30" i="2"/>
  <c r="L34" i="10"/>
  <c r="L30"/>
  <c r="O30"/>
  <c r="O31"/>
  <c r="O34"/>
  <c r="O35"/>
  <c r="R31" i="18"/>
  <c r="L19" i="2"/>
  <c r="W19" s="1"/>
  <c r="L22"/>
  <c r="K19" i="17"/>
  <c r="U19" s="1"/>
  <c r="H18" i="13"/>
  <c r="K31" i="10"/>
  <c r="K35"/>
  <c r="U31" i="18"/>
  <c r="U35"/>
  <c r="T35"/>
  <c r="T31"/>
  <c r="D20" i="9"/>
  <c r="L34" i="27"/>
  <c r="L30"/>
  <c r="O31"/>
  <c r="O30"/>
  <c r="O34"/>
  <c r="O35"/>
  <c r="Y31" i="29"/>
  <c r="Y35"/>
  <c r="D30" i="27"/>
  <c r="C144" i="33"/>
  <c r="D144" s="1"/>
  <c r="D34" i="27"/>
  <c r="D35"/>
  <c r="D31"/>
  <c r="C19" i="14"/>
  <c r="E20" i="19"/>
  <c r="E20" i="11"/>
  <c r="O35" i="16"/>
  <c r="O31"/>
  <c r="S31" i="18"/>
  <c r="S35"/>
  <c r="K20" i="17"/>
  <c r="N35" i="18"/>
  <c r="N31"/>
  <c r="H34" i="15"/>
  <c r="H30"/>
  <c r="D31" i="18"/>
  <c r="C146" i="33"/>
  <c r="D146" s="1"/>
  <c r="C18" i="13"/>
  <c r="C19"/>
  <c r="E20" i="18"/>
  <c r="D19" i="14"/>
  <c r="E20" i="10"/>
  <c r="L35" i="11"/>
  <c r="L31"/>
  <c r="L34" i="9"/>
  <c r="J41" i="33"/>
  <c r="I41"/>
  <c r="H41"/>
  <c r="J39"/>
  <c r="H39"/>
  <c r="I39"/>
  <c r="U34" i="18"/>
  <c r="U30"/>
  <c r="G235" i="33"/>
  <c r="O15" i="29"/>
  <c r="E18"/>
  <c r="Q18" s="1"/>
  <c r="D35" i="9"/>
  <c r="D31"/>
  <c r="D19" i="16"/>
  <c r="D20"/>
  <c r="E21" i="27"/>
  <c r="K95" i="33"/>
  <c r="K93"/>
  <c r="K96"/>
  <c r="K94"/>
  <c r="K97"/>
  <c r="K98"/>
  <c r="K99"/>
  <c r="D141"/>
  <c r="H21" i="13"/>
  <c r="K22" i="27" s="1"/>
  <c r="K20" i="12"/>
  <c r="K21" i="27"/>
  <c r="K22" i="9"/>
  <c r="U22" s="1"/>
  <c r="K19"/>
  <c r="U19" s="1"/>
  <c r="K17" i="10"/>
  <c r="R35" i="18"/>
  <c r="K20" i="16"/>
  <c r="G102" i="33"/>
  <c r="K102" s="1"/>
  <c r="K101"/>
  <c r="I100"/>
  <c r="J100"/>
  <c r="H100"/>
  <c r="B13"/>
  <c r="D12"/>
  <c r="F12" s="1"/>
  <c r="G46"/>
  <c r="K45"/>
  <c r="J44"/>
  <c r="I44"/>
  <c r="H44"/>
  <c r="Q20" i="16" l="1"/>
  <c r="U20"/>
  <c r="Q17" i="10"/>
  <c r="U17"/>
  <c r="Q20" i="12"/>
  <c r="U20"/>
  <c r="Q21" i="27"/>
  <c r="U21"/>
  <c r="Q22"/>
  <c r="U22"/>
  <c r="Q22" i="10"/>
  <c r="U22"/>
  <c r="Q22" i="11"/>
  <c r="U22"/>
  <c r="L35" i="16"/>
  <c r="Y15" i="29"/>
  <c r="AC15"/>
  <c r="Q20" i="17"/>
  <c r="U20"/>
  <c r="S22" i="2"/>
  <c r="W22"/>
  <c r="Y18" i="29"/>
  <c r="AC18"/>
  <c r="E13" i="33"/>
  <c r="D13" s="1"/>
  <c r="F13" s="1"/>
  <c r="E144"/>
  <c r="L31" i="27"/>
  <c r="L35"/>
  <c r="Q19" i="11"/>
  <c r="D5" i="40"/>
  <c r="D362" i="33" s="1"/>
  <c r="I364" s="1"/>
  <c r="Y16" i="28"/>
  <c r="Y22" i="19"/>
  <c r="AC35"/>
  <c r="Y19"/>
  <c r="W22" i="18"/>
  <c r="S30"/>
  <c r="H11" i="32" s="1"/>
  <c r="W17" i="18"/>
  <c r="U31" i="17"/>
  <c r="Q19"/>
  <c r="Q19" i="16"/>
  <c r="Q19" i="12"/>
  <c r="Q22" i="9"/>
  <c r="Q19"/>
  <c r="R34" i="2"/>
  <c r="S19"/>
  <c r="Q35" i="29"/>
  <c r="Q31"/>
  <c r="V30" i="18"/>
  <c r="V34"/>
  <c r="P34" i="16"/>
  <c r="P30"/>
  <c r="P30" i="11"/>
  <c r="P34"/>
  <c r="P30" i="9"/>
  <c r="P34"/>
  <c r="O30" i="16"/>
  <c r="Q35" i="10"/>
  <c r="R30" i="2"/>
  <c r="L35" i="10"/>
  <c r="P20" i="19"/>
  <c r="Q20"/>
  <c r="R30" i="18"/>
  <c r="O30"/>
  <c r="P20"/>
  <c r="O20"/>
  <c r="L20" i="17"/>
  <c r="U35"/>
  <c r="M20"/>
  <c r="U31" i="16"/>
  <c r="U35"/>
  <c r="M20"/>
  <c r="L20"/>
  <c r="U35" i="12"/>
  <c r="U31"/>
  <c r="M20"/>
  <c r="L20"/>
  <c r="M20" i="10"/>
  <c r="L20"/>
  <c r="W31" i="18"/>
  <c r="Z31"/>
  <c r="AA35"/>
  <c r="AA31"/>
  <c r="M21" i="27"/>
  <c r="U31" i="11"/>
  <c r="U35"/>
  <c r="L34"/>
  <c r="M20"/>
  <c r="O34"/>
  <c r="L20" i="9"/>
  <c r="M20"/>
  <c r="O30"/>
  <c r="W31" i="2"/>
  <c r="W35"/>
  <c r="N20"/>
  <c r="H295" i="33"/>
  <c r="I295"/>
  <c r="J295"/>
  <c r="H291"/>
  <c r="I291"/>
  <c r="J291"/>
  <c r="H296"/>
  <c r="I296"/>
  <c r="J296"/>
  <c r="H292"/>
  <c r="I292"/>
  <c r="J292"/>
  <c r="I297"/>
  <c r="J297"/>
  <c r="H297"/>
  <c r="I293"/>
  <c r="J293"/>
  <c r="H293"/>
  <c r="J298"/>
  <c r="H298"/>
  <c r="I298"/>
  <c r="J294"/>
  <c r="H294"/>
  <c r="I294"/>
  <c r="I290"/>
  <c r="J290"/>
  <c r="H290"/>
  <c r="K15" i="10"/>
  <c r="K17" i="9"/>
  <c r="U17" s="1"/>
  <c r="K20"/>
  <c r="U20" s="1"/>
  <c r="J99" i="33"/>
  <c r="I99"/>
  <c r="H99"/>
  <c r="H97"/>
  <c r="J97"/>
  <c r="I97"/>
  <c r="I96"/>
  <c r="H96"/>
  <c r="J96"/>
  <c r="J95"/>
  <c r="I95"/>
  <c r="H95"/>
  <c r="D35" i="16"/>
  <c r="D31"/>
  <c r="L19"/>
  <c r="E17" i="29"/>
  <c r="Q17" s="1"/>
  <c r="O13"/>
  <c r="G236" i="33"/>
  <c r="E19" i="10"/>
  <c r="D18" i="14"/>
  <c r="E19" i="18"/>
  <c r="C34" i="13"/>
  <c r="C30"/>
  <c r="K18" i="17"/>
  <c r="E19" i="11"/>
  <c r="E19" i="19"/>
  <c r="H16" i="13"/>
  <c r="K17" i="17"/>
  <c r="L31" i="2"/>
  <c r="L35"/>
  <c r="S31"/>
  <c r="P34"/>
  <c r="P35"/>
  <c r="P30"/>
  <c r="H3" i="32" s="1"/>
  <c r="P31" i="2"/>
  <c r="Q30"/>
  <c r="Q34"/>
  <c r="Q35"/>
  <c r="E19" i="9"/>
  <c r="D18" i="13"/>
  <c r="E19" i="17"/>
  <c r="D35" i="12"/>
  <c r="D31"/>
  <c r="L19"/>
  <c r="C143" i="33"/>
  <c r="D143" s="1"/>
  <c r="H30" i="14"/>
  <c r="H34"/>
  <c r="H14" i="15"/>
  <c r="N15" i="18"/>
  <c r="AA15" s="1"/>
  <c r="O14" i="28"/>
  <c r="AC14" s="1"/>
  <c r="K17" i="11"/>
  <c r="H19" i="15"/>
  <c r="O17" i="19"/>
  <c r="AC17" s="1"/>
  <c r="O20"/>
  <c r="AC20" s="1"/>
  <c r="K35" i="12"/>
  <c r="K31"/>
  <c r="K31" i="16"/>
  <c r="K35"/>
  <c r="E19" i="12"/>
  <c r="E19" i="16"/>
  <c r="P19" i="19"/>
  <c r="C147" i="33"/>
  <c r="D147" s="1"/>
  <c r="D31" i="19"/>
  <c r="D35"/>
  <c r="K18" i="16"/>
  <c r="K31" i="9"/>
  <c r="K35"/>
  <c r="T31"/>
  <c r="K18" i="12"/>
  <c r="H19" i="13"/>
  <c r="J98" i="33"/>
  <c r="I98"/>
  <c r="H98"/>
  <c r="J94"/>
  <c r="I94"/>
  <c r="H94"/>
  <c r="H93"/>
  <c r="J93"/>
  <c r="I93"/>
  <c r="K19" i="27"/>
  <c r="U19" s="1"/>
  <c r="H34" i="13"/>
  <c r="H30"/>
  <c r="K31" i="17"/>
  <c r="K35"/>
  <c r="L20" i="2"/>
  <c r="L17"/>
  <c r="M35"/>
  <c r="M34"/>
  <c r="M31"/>
  <c r="M30"/>
  <c r="E20" i="27"/>
  <c r="E19" i="2"/>
  <c r="O16" i="29"/>
  <c r="K20" i="10"/>
  <c r="H16" i="14"/>
  <c r="N20" i="18"/>
  <c r="AA20" s="1"/>
  <c r="H19" i="14"/>
  <c r="K31" i="11"/>
  <c r="K35"/>
  <c r="O35" i="19"/>
  <c r="O31"/>
  <c r="D18" i="15"/>
  <c r="K17" i="12"/>
  <c r="K17" i="16"/>
  <c r="K20" i="11"/>
  <c r="I102" i="33"/>
  <c r="J102"/>
  <c r="H102"/>
  <c r="J101"/>
  <c r="H101"/>
  <c r="I101"/>
  <c r="G47"/>
  <c r="K47" s="1"/>
  <c r="K46"/>
  <c r="J45"/>
  <c r="H45"/>
  <c r="I45"/>
  <c r="Q17" i="16" l="1"/>
  <c r="U17"/>
  <c r="Q20" i="10"/>
  <c r="U20"/>
  <c r="S17" i="2"/>
  <c r="W17"/>
  <c r="Q17" i="17"/>
  <c r="U17"/>
  <c r="Q18"/>
  <c r="U18"/>
  <c r="Q15" i="10"/>
  <c r="U15"/>
  <c r="Q20" i="11"/>
  <c r="U20"/>
  <c r="Q17" i="12"/>
  <c r="U17"/>
  <c r="Y16" i="29"/>
  <c r="AC16"/>
  <c r="S20" i="2"/>
  <c r="W20"/>
  <c r="Q18" i="12"/>
  <c r="U18"/>
  <c r="Q18" i="16"/>
  <c r="U18"/>
  <c r="Q17" i="11"/>
  <c r="U17"/>
  <c r="Y13" i="29"/>
  <c r="AC13"/>
  <c r="H15" i="32"/>
  <c r="AC31" i="19"/>
  <c r="Y14" i="28"/>
  <c r="Y17" i="19"/>
  <c r="Y20"/>
  <c r="W15" i="18"/>
  <c r="W20"/>
  <c r="U31" i="27"/>
  <c r="Q19"/>
  <c r="Q20" i="9"/>
  <c r="Q17"/>
  <c r="S35" i="2"/>
  <c r="M20" i="27"/>
  <c r="U35"/>
  <c r="U35" i="9"/>
  <c r="U31"/>
  <c r="T35"/>
  <c r="K15" i="12"/>
  <c r="D34" i="15"/>
  <c r="D30"/>
  <c r="Y35" i="19"/>
  <c r="Y31"/>
  <c r="E18" i="2"/>
  <c r="L15"/>
  <c r="K31" i="27"/>
  <c r="K35"/>
  <c r="K20"/>
  <c r="Q31" i="9"/>
  <c r="Q35"/>
  <c r="K16" i="16"/>
  <c r="P35" i="19"/>
  <c r="P31"/>
  <c r="F12" i="32" s="1"/>
  <c r="E18" i="16"/>
  <c r="E18" i="12"/>
  <c r="Q31"/>
  <c r="Q35"/>
  <c r="O18" i="19"/>
  <c r="AC18" s="1"/>
  <c r="O15"/>
  <c r="AC15" s="1"/>
  <c r="H17" i="15"/>
  <c r="K15" i="11"/>
  <c r="O12" i="28"/>
  <c r="AC12" s="1"/>
  <c r="N13" i="18"/>
  <c r="AA13" s="1"/>
  <c r="H12" i="15"/>
  <c r="L31" i="12"/>
  <c r="L35"/>
  <c r="E18" i="17"/>
  <c r="D17" i="13"/>
  <c r="E18" i="9"/>
  <c r="K15" i="17"/>
  <c r="H14" i="13"/>
  <c r="E18" i="19"/>
  <c r="E18" i="11"/>
  <c r="K16" i="17"/>
  <c r="E18" i="18"/>
  <c r="D17" i="14"/>
  <c r="E18" i="10"/>
  <c r="O11" i="29"/>
  <c r="E16"/>
  <c r="Q16" s="1"/>
  <c r="K18" i="11"/>
  <c r="K15" i="16"/>
  <c r="D17" i="15"/>
  <c r="Q35" i="11"/>
  <c r="Q31"/>
  <c r="H17" i="14"/>
  <c r="N18" i="18"/>
  <c r="AA18" s="1"/>
  <c r="H14" i="14"/>
  <c r="K18" i="10"/>
  <c r="O14" i="29"/>
  <c r="N19" i="2"/>
  <c r="E31"/>
  <c r="E35"/>
  <c r="L18"/>
  <c r="Q35" i="17"/>
  <c r="Q31"/>
  <c r="H17" i="13"/>
  <c r="K16" i="12"/>
  <c r="E31" i="16"/>
  <c r="E35"/>
  <c r="M19"/>
  <c r="E35" i="12"/>
  <c r="E31"/>
  <c r="M19"/>
  <c r="Q35" i="16"/>
  <c r="Q31"/>
  <c r="E35" i="17"/>
  <c r="E31"/>
  <c r="M19"/>
  <c r="E19" i="27"/>
  <c r="D34" i="13"/>
  <c r="D30"/>
  <c r="M19" i="9"/>
  <c r="E31"/>
  <c r="E35"/>
  <c r="K17" i="27"/>
  <c r="Q19" i="19"/>
  <c r="E35"/>
  <c r="E31"/>
  <c r="M19" i="11"/>
  <c r="E31"/>
  <c r="E35"/>
  <c r="P19" i="18"/>
  <c r="E35"/>
  <c r="E31"/>
  <c r="D30" i="14"/>
  <c r="D34"/>
  <c r="E31" i="10"/>
  <c r="E35"/>
  <c r="M19"/>
  <c r="K18" i="9"/>
  <c r="U18" s="1"/>
  <c r="K15"/>
  <c r="U15" s="1"/>
  <c r="K13" i="10"/>
  <c r="J47" i="33"/>
  <c r="H47"/>
  <c r="I47"/>
  <c r="J46"/>
  <c r="I46"/>
  <c r="H46"/>
  <c r="Q13" i="10" l="1"/>
  <c r="U13"/>
  <c r="Q18"/>
  <c r="U18"/>
  <c r="Q18" i="11"/>
  <c r="U18"/>
  <c r="Y11" i="29"/>
  <c r="AC11"/>
  <c r="Q16" i="17"/>
  <c r="U16"/>
  <c r="Q15"/>
  <c r="U15"/>
  <c r="Q20" i="27"/>
  <c r="U20"/>
  <c r="Q17"/>
  <c r="U17"/>
  <c r="Q16" i="12"/>
  <c r="U16"/>
  <c r="S18" i="2"/>
  <c r="W18"/>
  <c r="Y14" i="29"/>
  <c r="AC14"/>
  <c r="Q15" i="16"/>
  <c r="U15"/>
  <c r="Q15" i="11"/>
  <c r="U15"/>
  <c r="Q16" i="16"/>
  <c r="U16"/>
  <c r="S15" i="2"/>
  <c r="W15"/>
  <c r="Q15" i="12"/>
  <c r="U15"/>
  <c r="F15" i="32"/>
  <c r="Y12" i="28"/>
  <c r="Y18" i="19"/>
  <c r="Y15"/>
  <c r="W18" i="18"/>
  <c r="W13"/>
  <c r="F16" i="32"/>
  <c r="Q15" i="9"/>
  <c r="Q18"/>
  <c r="Q18" i="19"/>
  <c r="P18" i="18"/>
  <c r="M18" i="17"/>
  <c r="M18" i="16"/>
  <c r="M18" i="12"/>
  <c r="M18" i="10"/>
  <c r="M18" i="11"/>
  <c r="M18" i="9"/>
  <c r="N18" i="2"/>
  <c r="K15" i="27"/>
  <c r="K18"/>
  <c r="M31" i="10"/>
  <c r="M35"/>
  <c r="M35" i="11"/>
  <c r="M31"/>
  <c r="M19" i="27"/>
  <c r="E35"/>
  <c r="E31"/>
  <c r="M31" i="12"/>
  <c r="M35"/>
  <c r="N35" i="2"/>
  <c r="N31"/>
  <c r="O12" i="29"/>
  <c r="K16" i="10"/>
  <c r="H12" i="14"/>
  <c r="N16" i="18"/>
  <c r="AA16" s="1"/>
  <c r="H15" i="14"/>
  <c r="D16" i="15"/>
  <c r="K13" i="16"/>
  <c r="K16" i="11"/>
  <c r="E15" i="29"/>
  <c r="Q15" s="1"/>
  <c r="O9"/>
  <c r="E18" i="27"/>
  <c r="Q35"/>
  <c r="Q31"/>
  <c r="E17" i="2"/>
  <c r="K11" i="10"/>
  <c r="K13" i="9"/>
  <c r="U13" s="1"/>
  <c r="K16"/>
  <c r="U16" s="1"/>
  <c r="P35" i="18"/>
  <c r="P31"/>
  <c r="Q31" i="19"/>
  <c r="Q35"/>
  <c r="M31" i="9"/>
  <c r="M35"/>
  <c r="M35" i="17"/>
  <c r="M31"/>
  <c r="M35" i="16"/>
  <c r="M31"/>
  <c r="K14" i="12"/>
  <c r="H15" i="13"/>
  <c r="L16" i="2"/>
  <c r="E17" i="10"/>
  <c r="D16" i="14"/>
  <c r="E17" i="18"/>
  <c r="K14" i="17"/>
  <c r="E17" i="11"/>
  <c r="E17" i="19"/>
  <c r="H12" i="13"/>
  <c r="K13" i="27" s="1"/>
  <c r="K13" i="17"/>
  <c r="E17" i="9"/>
  <c r="D16" i="13"/>
  <c r="E17" i="17"/>
  <c r="H10" i="15"/>
  <c r="N11" i="18"/>
  <c r="AA11" s="1"/>
  <c r="O10" i="28"/>
  <c r="AC10" s="1"/>
  <c r="K13" i="11"/>
  <c r="H15" i="15"/>
  <c r="O13" i="19"/>
  <c r="AC13" s="1"/>
  <c r="O16"/>
  <c r="AC16" s="1"/>
  <c r="E17" i="12"/>
  <c r="E17" i="16"/>
  <c r="K14"/>
  <c r="L13" i="2"/>
  <c r="K13" i="12"/>
  <c r="S13" i="2" l="1"/>
  <c r="W13"/>
  <c r="Q13" i="17"/>
  <c r="U13"/>
  <c r="Q14"/>
  <c r="U14"/>
  <c r="S16" i="2"/>
  <c r="W16"/>
  <c r="Q14" i="12"/>
  <c r="U14"/>
  <c r="Y9" i="29"/>
  <c r="AC9"/>
  <c r="Q16" i="11"/>
  <c r="U16"/>
  <c r="Q16" i="10"/>
  <c r="U16"/>
  <c r="Q15" i="27"/>
  <c r="U15"/>
  <c r="Q13" i="12"/>
  <c r="U13"/>
  <c r="Q14" i="16"/>
  <c r="U14"/>
  <c r="Q13" i="11"/>
  <c r="U13"/>
  <c r="Q13" i="27"/>
  <c r="U13"/>
  <c r="Q11" i="10"/>
  <c r="U11"/>
  <c r="Q13" i="16"/>
  <c r="U13"/>
  <c r="Y12" i="29"/>
  <c r="AC12"/>
  <c r="Q18" i="27"/>
  <c r="U18"/>
  <c r="Y10" i="28"/>
  <c r="Y13" i="19"/>
  <c r="Y16"/>
  <c r="W11" i="18"/>
  <c r="W16"/>
  <c r="Q13" i="9"/>
  <c r="Q16"/>
  <c r="E17" i="27"/>
  <c r="Q17" i="19"/>
  <c r="P17" i="18"/>
  <c r="M17" i="17"/>
  <c r="M17" i="16"/>
  <c r="M17" i="12"/>
  <c r="M17" i="10"/>
  <c r="M18" i="27"/>
  <c r="M17" i="11"/>
  <c r="M17" i="9"/>
  <c r="N17" i="2"/>
  <c r="K16" i="27"/>
  <c r="O5" i="29"/>
  <c r="O7"/>
  <c r="E14"/>
  <c r="Q14" s="1"/>
  <c r="K14" i="11"/>
  <c r="K11" i="16"/>
  <c r="D15" i="15"/>
  <c r="H13" i="14"/>
  <c r="N14" i="18"/>
  <c r="AA14" s="1"/>
  <c r="H10" i="14"/>
  <c r="K14" i="10"/>
  <c r="O10" i="29"/>
  <c r="K11" i="12"/>
  <c r="L11" i="2"/>
  <c r="K12" i="16"/>
  <c r="E16"/>
  <c r="E16" i="12"/>
  <c r="O14" i="19"/>
  <c r="AC14" s="1"/>
  <c r="O11"/>
  <c r="AC11" s="1"/>
  <c r="H13" i="15"/>
  <c r="K11" i="11"/>
  <c r="O8" i="28"/>
  <c r="AC8" s="1"/>
  <c r="N9" i="18"/>
  <c r="AA9" s="1"/>
  <c r="H8" i="15"/>
  <c r="E16" i="17"/>
  <c r="D15" i="13"/>
  <c r="E16" i="9"/>
  <c r="K11" i="17"/>
  <c r="H10" i="13"/>
  <c r="E16" i="19"/>
  <c r="E16" i="11"/>
  <c r="K12" i="17"/>
  <c r="E16" i="18"/>
  <c r="D15" i="14"/>
  <c r="E16" i="10"/>
  <c r="L14" i="2"/>
  <c r="H13" i="13"/>
  <c r="K12" i="12"/>
  <c r="K14" i="9"/>
  <c r="U14" s="1"/>
  <c r="K11"/>
  <c r="U11" s="1"/>
  <c r="K9" i="10"/>
  <c r="E16" i="2"/>
  <c r="M35" i="27"/>
  <c r="M31"/>
  <c r="Q12" i="12" l="1"/>
  <c r="U12"/>
  <c r="Q9" i="10"/>
  <c r="U9"/>
  <c r="Q11" i="11"/>
  <c r="U11"/>
  <c r="Q12" i="16"/>
  <c r="U12"/>
  <c r="Q11" i="12"/>
  <c r="U11"/>
  <c r="Q14" i="10"/>
  <c r="U14"/>
  <c r="Q14" i="11"/>
  <c r="U14"/>
  <c r="Y7" i="29"/>
  <c r="AC7"/>
  <c r="Q16" i="27"/>
  <c r="U16"/>
  <c r="S14" i="2"/>
  <c r="W14"/>
  <c r="Q12" i="17"/>
  <c r="U12"/>
  <c r="Q11"/>
  <c r="U11"/>
  <c r="S11" i="2"/>
  <c r="W11"/>
  <c r="Y10" i="29"/>
  <c r="AC10"/>
  <c r="Q11" i="16"/>
  <c r="U11"/>
  <c r="Y5" i="29"/>
  <c r="AC5"/>
  <c r="Y8" i="28"/>
  <c r="Y14" i="19"/>
  <c r="Y11"/>
  <c r="W14" i="18"/>
  <c r="W9"/>
  <c r="Q14" i="9"/>
  <c r="Q11"/>
  <c r="K14" i="27"/>
  <c r="U14" s="1"/>
  <c r="K11"/>
  <c r="M17"/>
  <c r="Q16" i="19"/>
  <c r="P16" i="18"/>
  <c r="M16" i="17"/>
  <c r="M16" i="16"/>
  <c r="M16" i="12"/>
  <c r="M16" i="10"/>
  <c r="M16" i="11"/>
  <c r="M16" i="9"/>
  <c r="N16" i="2"/>
  <c r="E15"/>
  <c r="K5" i="10"/>
  <c r="K7"/>
  <c r="K9" i="9"/>
  <c r="U9" s="1"/>
  <c r="K12"/>
  <c r="U12" s="1"/>
  <c r="K10" i="12"/>
  <c r="H11" i="13"/>
  <c r="L12" i="2"/>
  <c r="E15" i="10"/>
  <c r="D14" i="14"/>
  <c r="E15" i="18"/>
  <c r="K10" i="17"/>
  <c r="E15" i="11"/>
  <c r="E15" i="19"/>
  <c r="H8" i="13"/>
  <c r="K9" i="17"/>
  <c r="E15" i="9"/>
  <c r="D14" i="13"/>
  <c r="E15" i="17"/>
  <c r="H4" i="15"/>
  <c r="H6"/>
  <c r="N5" i="18"/>
  <c r="AA5" s="1"/>
  <c r="N7"/>
  <c r="AA7" s="1"/>
  <c r="O4" i="28"/>
  <c r="AC4" s="1"/>
  <c r="O6"/>
  <c r="AC6" s="1"/>
  <c r="K9" i="11"/>
  <c r="H11" i="15"/>
  <c r="O9" i="19"/>
  <c r="AC9" s="1"/>
  <c r="O12"/>
  <c r="AC12" s="1"/>
  <c r="E15" i="12"/>
  <c r="E15" i="16"/>
  <c r="K10"/>
  <c r="L9" i="2"/>
  <c r="K9" i="12"/>
  <c r="O8" i="29"/>
  <c r="K12" i="10"/>
  <c r="H8" i="14"/>
  <c r="N12" i="18"/>
  <c r="AA12" s="1"/>
  <c r="H11" i="14"/>
  <c r="D14" i="15"/>
  <c r="K9" i="16"/>
  <c r="K12" i="11"/>
  <c r="E13" i="29"/>
  <c r="Q13" s="1"/>
  <c r="E16" i="27"/>
  <c r="Q12" i="10" l="1"/>
  <c r="U12"/>
  <c r="Q9" i="12"/>
  <c r="U9"/>
  <c r="Q10" i="16"/>
  <c r="U10"/>
  <c r="Q9" i="11"/>
  <c r="U9"/>
  <c r="Q9" i="17"/>
  <c r="U9"/>
  <c r="Q10"/>
  <c r="U10"/>
  <c r="S12" i="2"/>
  <c r="W12"/>
  <c r="Q10" i="12"/>
  <c r="U10"/>
  <c r="Q5" i="10"/>
  <c r="U5"/>
  <c r="Q11" i="27"/>
  <c r="U11"/>
  <c r="Q12" i="11"/>
  <c r="U12"/>
  <c r="Q9" i="16"/>
  <c r="U9"/>
  <c r="Y8" i="29"/>
  <c r="AC8"/>
  <c r="S9" i="2"/>
  <c r="W9"/>
  <c r="Q7" i="10"/>
  <c r="U7"/>
  <c r="Y4" i="28"/>
  <c r="Y6"/>
  <c r="Y12" i="19"/>
  <c r="Y9"/>
  <c r="W12" i="18"/>
  <c r="W5"/>
  <c r="W7"/>
  <c r="Q14" i="27"/>
  <c r="Q12" i="9"/>
  <c r="Q9"/>
  <c r="Q15" i="19"/>
  <c r="P15" i="18"/>
  <c r="M15" i="17"/>
  <c r="M15" i="16"/>
  <c r="M15" i="12"/>
  <c r="M15" i="10"/>
  <c r="M16" i="27"/>
  <c r="M15" i="11"/>
  <c r="M15" i="9"/>
  <c r="N15" i="2"/>
  <c r="E15" i="27"/>
  <c r="K9"/>
  <c r="K12"/>
  <c r="E12" i="29"/>
  <c r="Q12" s="1"/>
  <c r="K10" i="11"/>
  <c r="K5" i="16"/>
  <c r="K7"/>
  <c r="D13" i="15"/>
  <c r="H9" i="14"/>
  <c r="N10" i="18"/>
  <c r="AA10" s="1"/>
  <c r="H4" i="14"/>
  <c r="H6"/>
  <c r="K10" i="10"/>
  <c r="O4" i="29"/>
  <c r="AC4" s="1"/>
  <c r="O6"/>
  <c r="K5" i="12"/>
  <c r="K7"/>
  <c r="L5" i="2"/>
  <c r="L7"/>
  <c r="K8" i="16"/>
  <c r="E14"/>
  <c r="E14" i="12"/>
  <c r="O10" i="19"/>
  <c r="AC10" s="1"/>
  <c r="O5"/>
  <c r="AC5" s="1"/>
  <c r="O7"/>
  <c r="AC7" s="1"/>
  <c r="H9" i="15"/>
  <c r="K5" i="11"/>
  <c r="K7"/>
  <c r="C236" i="33"/>
  <c r="D236" s="1"/>
  <c r="O30" i="28"/>
  <c r="O34"/>
  <c r="E14" i="17"/>
  <c r="D13" i="13"/>
  <c r="E14" i="9"/>
  <c r="K5" i="17"/>
  <c r="K7"/>
  <c r="H4" i="13"/>
  <c r="H6"/>
  <c r="E14" i="19"/>
  <c r="E14" i="11"/>
  <c r="K8" i="17"/>
  <c r="E14" i="18"/>
  <c r="D13" i="14"/>
  <c r="E14" i="10"/>
  <c r="L10" i="2"/>
  <c r="H9" i="13"/>
  <c r="K8" i="12"/>
  <c r="K10" i="9"/>
  <c r="U10" s="1"/>
  <c r="K5"/>
  <c r="U5" s="1"/>
  <c r="K7"/>
  <c r="U7" s="1"/>
  <c r="E14" i="2"/>
  <c r="Q8" i="12" l="1"/>
  <c r="U8"/>
  <c r="S10" i="2"/>
  <c r="W10"/>
  <c r="Q8" i="17"/>
  <c r="U8"/>
  <c r="Q5"/>
  <c r="U5"/>
  <c r="Q5" i="11"/>
  <c r="U5"/>
  <c r="S7" i="2"/>
  <c r="W7"/>
  <c r="Q7" i="12"/>
  <c r="U7"/>
  <c r="Y6" i="29"/>
  <c r="AC6"/>
  <c r="Q10" i="10"/>
  <c r="U10"/>
  <c r="Q7" i="16"/>
  <c r="U7"/>
  <c r="Q10" i="11"/>
  <c r="U10"/>
  <c r="Q12" i="27"/>
  <c r="U12"/>
  <c r="Q7" i="17"/>
  <c r="U7"/>
  <c r="Q7" i="11"/>
  <c r="U7"/>
  <c r="Q8" i="16"/>
  <c r="U8"/>
  <c r="S5" i="2"/>
  <c r="W5"/>
  <c r="Q5" i="12"/>
  <c r="U5"/>
  <c r="Q5" i="16"/>
  <c r="U5"/>
  <c r="Q9" i="27"/>
  <c r="U9"/>
  <c r="AC30" i="29"/>
  <c r="Y4"/>
  <c r="Y5" i="19"/>
  <c r="Y7"/>
  <c r="Y10"/>
  <c r="W10" i="18"/>
  <c r="Q10" i="9"/>
  <c r="Q5"/>
  <c r="Q7"/>
  <c r="K5" i="27"/>
  <c r="U5" s="1"/>
  <c r="K10"/>
  <c r="K7"/>
  <c r="AC34" i="29"/>
  <c r="Q14" i="19"/>
  <c r="P14" i="18"/>
  <c r="M14" i="17"/>
  <c r="M14" i="16"/>
  <c r="M14" i="12"/>
  <c r="M14" i="10"/>
  <c r="AB30" i="28"/>
  <c r="D13" i="40" s="1"/>
  <c r="D369" i="33" s="1"/>
  <c r="I369" s="1"/>
  <c r="AB34" i="28"/>
  <c r="AC30"/>
  <c r="E13" i="40" s="1"/>
  <c r="AC34" i="28"/>
  <c r="Z227" i="33"/>
  <c r="Z242" s="1"/>
  <c r="M15" i="27"/>
  <c r="M14" i="11"/>
  <c r="M14" i="9"/>
  <c r="N14" i="2"/>
  <c r="K4" i="12"/>
  <c r="U4" s="1"/>
  <c r="K6"/>
  <c r="L8" i="2"/>
  <c r="E13" i="10"/>
  <c r="D12" i="14"/>
  <c r="E13" i="18"/>
  <c r="K4" i="17"/>
  <c r="U4" s="1"/>
  <c r="K6"/>
  <c r="E13" i="11"/>
  <c r="E13" i="19"/>
  <c r="E13" i="9"/>
  <c r="D12" i="13"/>
  <c r="E13" i="17"/>
  <c r="H7" i="15"/>
  <c r="O8" i="19"/>
  <c r="AC8" s="1"/>
  <c r="E13" i="12"/>
  <c r="E13" i="16"/>
  <c r="K4"/>
  <c r="U4" s="1"/>
  <c r="K6"/>
  <c r="O34" i="29"/>
  <c r="O30"/>
  <c r="K8" i="10"/>
  <c r="N8" i="18"/>
  <c r="AA8" s="1"/>
  <c r="H7" i="14"/>
  <c r="D12" i="15"/>
  <c r="K8" i="11"/>
  <c r="E11" i="29"/>
  <c r="Q11" s="1"/>
  <c r="E13" i="2"/>
  <c r="K8" i="9"/>
  <c r="U8" s="1"/>
  <c r="H7" i="13"/>
  <c r="E14" i="27"/>
  <c r="Y30" i="28"/>
  <c r="I13" i="32" s="1"/>
  <c r="Y34" i="28"/>
  <c r="Q8" i="11" l="1"/>
  <c r="U8"/>
  <c r="Q6" i="16"/>
  <c r="U6"/>
  <c r="S8" i="2"/>
  <c r="W8"/>
  <c r="Q10" i="27"/>
  <c r="U10"/>
  <c r="Q8" i="10"/>
  <c r="U8"/>
  <c r="Q6" i="17"/>
  <c r="U6"/>
  <c r="Q6" i="12"/>
  <c r="U6"/>
  <c r="Q7" i="27"/>
  <c r="U7"/>
  <c r="Y8" i="19"/>
  <c r="W8" i="18"/>
  <c r="U34" i="17"/>
  <c r="Q4"/>
  <c r="Q4" i="16"/>
  <c r="Q5" i="27"/>
  <c r="U30" i="12"/>
  <c r="E7" i="40" s="1"/>
  <c r="Q4" i="12"/>
  <c r="U227" i="33" s="1"/>
  <c r="U242" s="1"/>
  <c r="Q8" i="9"/>
  <c r="K8" i="27"/>
  <c r="U8" s="1"/>
  <c r="Q13" i="19"/>
  <c r="P13" i="18"/>
  <c r="M13" i="17"/>
  <c r="U30" i="16"/>
  <c r="E9" i="40" s="1"/>
  <c r="U34" i="16"/>
  <c r="M13"/>
  <c r="M13" i="12"/>
  <c r="U34"/>
  <c r="M13" i="10"/>
  <c r="M14" i="27"/>
  <c r="M13" i="11"/>
  <c r="M13" i="9"/>
  <c r="N13" i="2"/>
  <c r="H3" i="13"/>
  <c r="H5"/>
  <c r="K4" i="9"/>
  <c r="U4" s="1"/>
  <c r="K6"/>
  <c r="U6" s="1"/>
  <c r="E12" i="2"/>
  <c r="E10" i="29"/>
  <c r="Q10" s="1"/>
  <c r="K4" i="11"/>
  <c r="U4" s="1"/>
  <c r="K6"/>
  <c r="D11" i="15"/>
  <c r="H3" i="14"/>
  <c r="H5"/>
  <c r="N4" i="18"/>
  <c r="AA4" s="1"/>
  <c r="N6"/>
  <c r="AA6" s="1"/>
  <c r="K4" i="10"/>
  <c r="U4" s="1"/>
  <c r="K6"/>
  <c r="Y30" i="29"/>
  <c r="Y34"/>
  <c r="E13" i="27"/>
  <c r="C233" i="33"/>
  <c r="D233" s="1"/>
  <c r="K30" i="16"/>
  <c r="K34"/>
  <c r="W227" i="33"/>
  <c r="W242" s="1"/>
  <c r="E12" i="16"/>
  <c r="E12" i="12"/>
  <c r="O4" i="19"/>
  <c r="AC4" s="1"/>
  <c r="O6"/>
  <c r="AC6" s="1"/>
  <c r="H3" i="15"/>
  <c r="H5"/>
  <c r="E12" i="17"/>
  <c r="D11" i="13"/>
  <c r="E12" i="9"/>
  <c r="E12" i="19"/>
  <c r="E12" i="11"/>
  <c r="K34" i="17"/>
  <c r="K30"/>
  <c r="E12" i="18"/>
  <c r="D11" i="14"/>
  <c r="E12" i="10"/>
  <c r="L4" i="2"/>
  <c r="W4" s="1"/>
  <c r="L6"/>
  <c r="C231" i="33"/>
  <c r="D231" s="1"/>
  <c r="K34" i="12"/>
  <c r="K30"/>
  <c r="Q6" i="11" l="1"/>
  <c r="U6"/>
  <c r="S6" i="2"/>
  <c r="W6"/>
  <c r="Q6" i="10"/>
  <c r="U6"/>
  <c r="Q4" i="11"/>
  <c r="U30" i="17"/>
  <c r="Y4" i="19"/>
  <c r="Y6"/>
  <c r="W4" i="18"/>
  <c r="W6"/>
  <c r="Q8" i="27"/>
  <c r="U30" i="10"/>
  <c r="Q4"/>
  <c r="Q6" i="9"/>
  <c r="Q4"/>
  <c r="R227" i="33" s="1"/>
  <c r="R242" s="1"/>
  <c r="S4" i="2"/>
  <c r="W34"/>
  <c r="Q12" i="19"/>
  <c r="P12" i="18"/>
  <c r="M12" i="17"/>
  <c r="M12" i="16"/>
  <c r="M12" i="12"/>
  <c r="M12" i="10"/>
  <c r="AC30" i="19"/>
  <c r="E12" i="40" s="1"/>
  <c r="AC34" i="19"/>
  <c r="M13" i="27"/>
  <c r="M12" i="11"/>
  <c r="U30"/>
  <c r="E6" i="40" s="1"/>
  <c r="U34" i="11"/>
  <c r="M12" i="9"/>
  <c r="W30" i="2"/>
  <c r="E3" i="40" s="1"/>
  <c r="N12" i="2"/>
  <c r="Q34" i="17"/>
  <c r="Q30"/>
  <c r="E11" i="11"/>
  <c r="E11" i="19"/>
  <c r="E11" i="9"/>
  <c r="D10" i="13"/>
  <c r="E11" i="17"/>
  <c r="H33" i="15"/>
  <c r="H29"/>
  <c r="O34" i="19"/>
  <c r="C235" i="33"/>
  <c r="D235" s="1"/>
  <c r="O30" i="19"/>
  <c r="E11" i="12"/>
  <c r="E11" i="16"/>
  <c r="K6" i="27"/>
  <c r="Q30" i="12"/>
  <c r="I7" i="32" s="1"/>
  <c r="Q34" i="12"/>
  <c r="C227" i="33"/>
  <c r="D227" s="1"/>
  <c r="L30" i="2"/>
  <c r="L34"/>
  <c r="Q227" i="33"/>
  <c r="Q242" s="1"/>
  <c r="E11" i="10"/>
  <c r="D10" i="14"/>
  <c r="E11" i="18"/>
  <c r="E12" i="27"/>
  <c r="Q34" i="16"/>
  <c r="Q30"/>
  <c r="I9" i="32" s="1"/>
  <c r="C229" i="33"/>
  <c r="D229" s="1"/>
  <c r="K30" i="10"/>
  <c r="K34"/>
  <c r="S227" i="33"/>
  <c r="S242" s="1"/>
  <c r="N34" i="18"/>
  <c r="C234" i="33"/>
  <c r="D234" s="1"/>
  <c r="N30" i="18"/>
  <c r="H33" i="14"/>
  <c r="H29"/>
  <c r="D10" i="15"/>
  <c r="C230" i="33"/>
  <c r="D230" s="1"/>
  <c r="K30" i="11"/>
  <c r="K34"/>
  <c r="T227" i="33"/>
  <c r="T242" s="1"/>
  <c r="E9" i="29"/>
  <c r="Q9" s="1"/>
  <c r="E11" i="2"/>
  <c r="C228" i="33"/>
  <c r="D228" s="1"/>
  <c r="K34" i="9"/>
  <c r="K30"/>
  <c r="K4" i="27"/>
  <c r="U4" s="1"/>
  <c r="H33" i="13"/>
  <c r="H29"/>
  <c r="Q6" i="27" l="1"/>
  <c r="U6"/>
  <c r="U34"/>
  <c r="Q4"/>
  <c r="V227" i="33" s="1"/>
  <c r="V242" s="1"/>
  <c r="U34" i="10"/>
  <c r="Q11" i="19"/>
  <c r="P11" i="18"/>
  <c r="M11" i="17"/>
  <c r="M11" i="16"/>
  <c r="M11" i="12"/>
  <c r="M11" i="10"/>
  <c r="Y227" i="33"/>
  <c r="Y242" s="1"/>
  <c r="X227"/>
  <c r="X242" s="1"/>
  <c r="AA30" i="18"/>
  <c r="E11" i="40" s="1"/>
  <c r="AA34" i="18"/>
  <c r="Z30"/>
  <c r="D11" i="40" s="1"/>
  <c r="D367" i="33" s="1"/>
  <c r="I361" s="1"/>
  <c r="Z34" i="18"/>
  <c r="M12" i="27"/>
  <c r="U30"/>
  <c r="E8" i="40" s="1"/>
  <c r="M11" i="11"/>
  <c r="U34" i="9"/>
  <c r="U30"/>
  <c r="E4" i="40" s="1"/>
  <c r="M11" i="9"/>
  <c r="N11" i="2"/>
  <c r="Q30" i="9"/>
  <c r="I4" i="32" s="1"/>
  <c r="Q34" i="9"/>
  <c r="Q34" i="11"/>
  <c r="Q30"/>
  <c r="I6" i="32" s="1"/>
  <c r="W34" i="18"/>
  <c r="W30"/>
  <c r="I11" i="32" s="1"/>
  <c r="Q34" i="10"/>
  <c r="Q30"/>
  <c r="E10" i="18"/>
  <c r="D9" i="14"/>
  <c r="E10" i="10"/>
  <c r="E11" i="27"/>
  <c r="C232" i="33"/>
  <c r="D232" s="1"/>
  <c r="K227" s="1"/>
  <c r="H227" s="1"/>
  <c r="K30" i="27"/>
  <c r="K34"/>
  <c r="E10" i="2"/>
  <c r="E8" i="29"/>
  <c r="Q8" s="1"/>
  <c r="D9" i="15"/>
  <c r="S34" i="2"/>
  <c r="S30"/>
  <c r="I3" i="32" s="1"/>
  <c r="E10" i="16"/>
  <c r="E10" i="12"/>
  <c r="Y30" i="19"/>
  <c r="I12" i="32" s="1"/>
  <c r="Y34" i="19"/>
  <c r="E10" i="17"/>
  <c r="D9" i="13"/>
  <c r="E10" i="9"/>
  <c r="E10" i="19"/>
  <c r="E10" i="11"/>
  <c r="I5" i="32" l="1"/>
  <c r="E5" i="40"/>
  <c r="E18" s="1"/>
  <c r="Q10" i="19"/>
  <c r="M10" i="17"/>
  <c r="M10" i="16"/>
  <c r="M10" i="12"/>
  <c r="M10" i="10"/>
  <c r="M11" i="27"/>
  <c r="M10" i="11"/>
  <c r="M10" i="9"/>
  <c r="T34"/>
  <c r="T30"/>
  <c r="D4" i="40" s="1"/>
  <c r="N10" i="2"/>
  <c r="I227" i="33"/>
  <c r="J227"/>
  <c r="E9" i="11"/>
  <c r="E9" i="19"/>
  <c r="E9" i="9"/>
  <c r="D8" i="13"/>
  <c r="E9" i="17"/>
  <c r="E9" i="12"/>
  <c r="E9" i="16"/>
  <c r="D8" i="15"/>
  <c r="E7" i="29"/>
  <c r="Q7" s="1"/>
  <c r="E9" i="2"/>
  <c r="K236" i="33"/>
  <c r="K234"/>
  <c r="K232"/>
  <c r="K230"/>
  <c r="K228"/>
  <c r="T10" i="18"/>
  <c r="P10"/>
  <c r="E10" i="27"/>
  <c r="Q34"/>
  <c r="Q30"/>
  <c r="I8" i="32" s="1"/>
  <c r="I16" s="1"/>
  <c r="K235" i="33"/>
  <c r="K233"/>
  <c r="K231"/>
  <c r="K229"/>
  <c r="E9" i="10"/>
  <c r="D8" i="14"/>
  <c r="E9" i="18"/>
  <c r="D361" i="33" l="1"/>
  <c r="I362" s="1"/>
  <c r="D17" i="40"/>
  <c r="E17"/>
  <c r="D18"/>
  <c r="I15" i="32"/>
  <c r="Q9" i="19"/>
  <c r="M9" i="17"/>
  <c r="M9" i="16"/>
  <c r="M9" i="12"/>
  <c r="M9" i="10"/>
  <c r="M10" i="27"/>
  <c r="M9" i="11"/>
  <c r="M9" i="9"/>
  <c r="N9" i="2"/>
  <c r="E8" i="18"/>
  <c r="D7" i="14"/>
  <c r="E8" i="10"/>
  <c r="I231" i="33"/>
  <c r="H231"/>
  <c r="L231" s="1"/>
  <c r="J231"/>
  <c r="I235"/>
  <c r="H235"/>
  <c r="J235"/>
  <c r="J228"/>
  <c r="H228"/>
  <c r="L228" s="1"/>
  <c r="I228"/>
  <c r="J232"/>
  <c r="H232"/>
  <c r="L232" s="1"/>
  <c r="I232"/>
  <c r="J236"/>
  <c r="H236"/>
  <c r="L236" s="1"/>
  <c r="I236"/>
  <c r="E8" i="2"/>
  <c r="E6" i="29"/>
  <c r="Q6" s="1"/>
  <c r="D7" i="15"/>
  <c r="E8" i="16"/>
  <c r="E8" i="12"/>
  <c r="E8" i="17"/>
  <c r="D7" i="13"/>
  <c r="E8" i="9"/>
  <c r="E8" i="19"/>
  <c r="E8" i="11"/>
  <c r="T9" i="18"/>
  <c r="P9"/>
  <c r="I229" i="33"/>
  <c r="J229"/>
  <c r="H229"/>
  <c r="L229" s="1"/>
  <c r="I233"/>
  <c r="J233"/>
  <c r="H233"/>
  <c r="L233" s="1"/>
  <c r="J230"/>
  <c r="H230"/>
  <c r="L230" s="1"/>
  <c r="I230"/>
  <c r="J234"/>
  <c r="H234"/>
  <c r="I234"/>
  <c r="E9" i="27"/>
  <c r="Q8" i="19" l="1"/>
  <c r="M8" i="17"/>
  <c r="M8" i="16"/>
  <c r="M8" i="12"/>
  <c r="M8" i="10"/>
  <c r="M9" i="27"/>
  <c r="M8" i="11"/>
  <c r="M8" i="9"/>
  <c r="N8" i="2"/>
  <c r="E7" i="11"/>
  <c r="E7" i="19"/>
  <c r="E7" i="9"/>
  <c r="D6" i="13"/>
  <c r="E7" i="17"/>
  <c r="E7" i="12"/>
  <c r="E7" i="16"/>
  <c r="D6" i="15"/>
  <c r="E4" i="29"/>
  <c r="E5"/>
  <c r="Q5" s="1"/>
  <c r="E7" i="2"/>
  <c r="T8" i="18"/>
  <c r="P8"/>
  <c r="E8" i="27"/>
  <c r="E7" i="10"/>
  <c r="D6" i="14"/>
  <c r="E7" i="18"/>
  <c r="Q4" i="29" l="1"/>
  <c r="Q7" i="19"/>
  <c r="M7" i="17"/>
  <c r="M7" i="16"/>
  <c r="M7" i="12"/>
  <c r="M7" i="10"/>
  <c r="M8" i="27"/>
  <c r="M7" i="11"/>
  <c r="M7" i="9"/>
  <c r="N7" i="2"/>
  <c r="E6" i="18"/>
  <c r="D5" i="14"/>
  <c r="E6" i="10"/>
  <c r="E7" i="27"/>
  <c r="T7" i="18"/>
  <c r="P7"/>
  <c r="E6" i="2"/>
  <c r="E30" i="29"/>
  <c r="E34"/>
  <c r="D5" i="15"/>
  <c r="E6" i="16"/>
  <c r="E6" i="12"/>
  <c r="E6" i="17"/>
  <c r="D5" i="13"/>
  <c r="E6" i="9"/>
  <c r="E6" i="19"/>
  <c r="E6" i="11"/>
  <c r="Q34" i="29" l="1"/>
  <c r="Q30"/>
  <c r="E6" i="27"/>
  <c r="Q6" i="19"/>
  <c r="M6" i="17"/>
  <c r="M6" i="16"/>
  <c r="M6" i="12"/>
  <c r="M6" i="10"/>
  <c r="M7" i="27"/>
  <c r="M6" i="11"/>
  <c r="M6" i="9"/>
  <c r="N6" i="2"/>
  <c r="E5"/>
  <c r="T6" i="18"/>
  <c r="P6"/>
  <c r="E5" i="11"/>
  <c r="E4" i="19"/>
  <c r="E5"/>
  <c r="E5" i="9"/>
  <c r="D3" i="13"/>
  <c r="D4"/>
  <c r="E4" i="17"/>
  <c r="E5"/>
  <c r="E5" i="12"/>
  <c r="E4" i="16"/>
  <c r="E5"/>
  <c r="D3" i="15"/>
  <c r="D4"/>
  <c r="E5" i="10"/>
  <c r="D3" i="14"/>
  <c r="D4"/>
  <c r="E5" i="18"/>
  <c r="M6" i="27" l="1"/>
  <c r="Q5" i="19"/>
  <c r="M5" i="17"/>
  <c r="M5" i="16"/>
  <c r="M5" i="12"/>
  <c r="M5" i="10"/>
  <c r="M5" i="11"/>
  <c r="M5" i="9"/>
  <c r="N5" i="2"/>
  <c r="T5" i="18"/>
  <c r="P5"/>
  <c r="E5" i="27"/>
  <c r="E4" i="18"/>
  <c r="C161" i="33"/>
  <c r="D161" s="1"/>
  <c r="D29" i="14"/>
  <c r="D33"/>
  <c r="E4" i="10"/>
  <c r="C156" i="33"/>
  <c r="D156" s="1"/>
  <c r="D33" i="15"/>
  <c r="D29"/>
  <c r="C160" i="33"/>
  <c r="D160" s="1"/>
  <c r="E34" i="16"/>
  <c r="E30"/>
  <c r="M4"/>
  <c r="V155" i="33" s="1"/>
  <c r="V158" s="1"/>
  <c r="E4" i="12"/>
  <c r="C158" i="33"/>
  <c r="D158" s="1"/>
  <c r="E30" i="17"/>
  <c r="E34"/>
  <c r="M4"/>
  <c r="E4" i="27"/>
  <c r="D33" i="13"/>
  <c r="D29"/>
  <c r="E4" i="9"/>
  <c r="C155" i="33"/>
  <c r="D155" s="1"/>
  <c r="Q4" i="19"/>
  <c r="C162" i="33"/>
  <c r="D162" s="1"/>
  <c r="E30" i="19"/>
  <c r="E34"/>
  <c r="E4" i="11"/>
  <c r="C157" i="33"/>
  <c r="D157" s="1"/>
  <c r="E4" i="2"/>
  <c r="C154" i="33"/>
  <c r="D154" s="1"/>
  <c r="X155" l="1"/>
  <c r="X158" s="1"/>
  <c r="M5" i="27"/>
  <c r="E30" i="2"/>
  <c r="E34"/>
  <c r="N4"/>
  <c r="P155" i="33" s="1"/>
  <c r="P158" s="1"/>
  <c r="E30" i="11"/>
  <c r="E34"/>
  <c r="M4"/>
  <c r="S155" i="33" s="1"/>
  <c r="S158" s="1"/>
  <c r="Q30" i="19"/>
  <c r="G12" i="32" s="1"/>
  <c r="Q34" i="19"/>
  <c r="M4" i="9"/>
  <c r="Q155" i="33" s="1"/>
  <c r="Q158" s="1"/>
  <c r="E30" i="9"/>
  <c r="E34"/>
  <c r="M34" i="17"/>
  <c r="M30"/>
  <c r="E34" i="12"/>
  <c r="M4"/>
  <c r="T155" i="33" s="1"/>
  <c r="T158" s="1"/>
  <c r="E30" i="12"/>
  <c r="M4" i="10"/>
  <c r="R155" i="33" s="1"/>
  <c r="R158" s="1"/>
  <c r="E30" i="10"/>
  <c r="E34"/>
  <c r="T4" i="18"/>
  <c r="E34"/>
  <c r="P4"/>
  <c r="E30"/>
  <c r="C159" i="33"/>
  <c r="D159" s="1"/>
  <c r="K158" s="1"/>
  <c r="M4" i="27"/>
  <c r="U155" i="33" s="1"/>
  <c r="U158" s="1"/>
  <c r="E34" i="27"/>
  <c r="E30"/>
  <c r="M34" i="16"/>
  <c r="M30"/>
  <c r="G9" i="32" s="1"/>
  <c r="W155" i="33" l="1"/>
  <c r="W158" s="1"/>
  <c r="J158"/>
  <c r="H158"/>
  <c r="I158"/>
  <c r="K162"/>
  <c r="K160"/>
  <c r="K155"/>
  <c r="K156"/>
  <c r="K154"/>
  <c r="P34" i="18"/>
  <c r="P30"/>
  <c r="G11" i="32" s="1"/>
  <c r="T30" i="18"/>
  <c r="T34"/>
  <c r="M34" i="11"/>
  <c r="M30"/>
  <c r="G6" i="32" s="1"/>
  <c r="M34" i="27"/>
  <c r="M30"/>
  <c r="G8" i="32" s="1"/>
  <c r="K163" i="33"/>
  <c r="K161"/>
  <c r="K159"/>
  <c r="K157"/>
  <c r="M30" i="10"/>
  <c r="G5" i="32" s="1"/>
  <c r="M34" i="10"/>
  <c r="M30" i="12"/>
  <c r="G7" i="32" s="1"/>
  <c r="M34" i="12"/>
  <c r="M30" i="9"/>
  <c r="G4" i="32" s="1"/>
  <c r="M34" i="9"/>
  <c r="N34" i="2"/>
  <c r="N30"/>
  <c r="G3" i="32" s="1"/>
  <c r="G15" l="1"/>
  <c r="G16"/>
  <c r="I157" i="33"/>
  <c r="J157"/>
  <c r="H157"/>
  <c r="I161"/>
  <c r="J161"/>
  <c r="H161"/>
  <c r="J154"/>
  <c r="H154"/>
  <c r="I154"/>
  <c r="I155"/>
  <c r="H155"/>
  <c r="J155"/>
  <c r="J162"/>
  <c r="H162"/>
  <c r="I162"/>
  <c r="I159"/>
  <c r="H159"/>
  <c r="J159"/>
  <c r="I163"/>
  <c r="H163"/>
  <c r="J163"/>
  <c r="J156"/>
  <c r="H156"/>
  <c r="I156"/>
  <c r="J160"/>
  <c r="H160"/>
  <c r="I160"/>
</calcChain>
</file>

<file path=xl/sharedStrings.xml><?xml version="1.0" encoding="utf-8"?>
<sst xmlns="http://schemas.openxmlformats.org/spreadsheetml/2006/main" count="3400" uniqueCount="447">
  <si>
    <t>Survey or program details:</t>
  </si>
  <si>
    <t>Geography</t>
  </si>
  <si>
    <t>Canada</t>
  </si>
  <si>
    <t>x</t>
  </si>
  <si>
    <t>Footnotes:</t>
  </si>
  <si>
    <t>Source:</t>
  </si>
  <si>
    <t>The alphanumeric codes appearing in square brackets besides each industry title represent the Input-Output Industry Classification (IOIC) codes. The IOIC identifies both institutional sectors and industries based on the North American Industry Classification System (NAICS). The first two characters of the IOIC alphanumeric codes represent the sector. IOIC codes beginning with a BS represent business sector industries, codes beginning with an NP represent Non-Profit Institutions Serving Household (NPISH) sector industries, and codes beginning with a GS represent government sector industries.</t>
  </si>
  <si>
    <t>Crop production</t>
  </si>
  <si>
    <t>Animal Production</t>
  </si>
  <si>
    <t>Forestry and logging</t>
  </si>
  <si>
    <t>Fishing, hunting and trapping</t>
  </si>
  <si>
    <t>Support activities for agriculture and forestry</t>
  </si>
  <si>
    <t>Oil and gas extraction</t>
  </si>
  <si>
    <t>Coal mining</t>
  </si>
  <si>
    <t>Metal ore mining</t>
  </si>
  <si>
    <t>Non-metalic ore mining and quarrying</t>
  </si>
  <si>
    <t>Support activities for mining and oil and gas extraction</t>
  </si>
  <si>
    <t>Electric power generation, transmission and distribution</t>
  </si>
  <si>
    <t>Paper manufacturing</t>
  </si>
  <si>
    <t>Wood product manufacturing</t>
  </si>
  <si>
    <t>Table 153-0116 Physical flow account for water use, every 2 years (cubic metres x 1,000)(1,2,3,4,6,7,8,9,10,11,12)</t>
  </si>
  <si>
    <t xml:space="preserve">Crop production [BS111] </t>
  </si>
  <si>
    <t xml:space="preserve">Animal production [BS112] </t>
  </si>
  <si>
    <t xml:space="preserve">Forestry and logging [BS11300] </t>
  </si>
  <si>
    <t xml:space="preserve">Fishing, hunting and trapping [BS11400] </t>
  </si>
  <si>
    <t xml:space="preserve">Support activities for agriculture and forestry [BS11500] </t>
  </si>
  <si>
    <t xml:space="preserve">Oil and gas extraction [BS21100] </t>
  </si>
  <si>
    <t xml:space="preserve">Coal mining [BS21210] </t>
  </si>
  <si>
    <t xml:space="preserve">Metal ore mining [BS21220] </t>
  </si>
  <si>
    <t xml:space="preserve">Non-metallic mineral mining and quarrying [BS21230] </t>
  </si>
  <si>
    <t xml:space="preserve">Support activities for mining and oil and gas extraction [BS21300] </t>
  </si>
  <si>
    <t xml:space="preserve">Electric power generation, transmission and distribution [BS22110] </t>
  </si>
  <si>
    <t xml:space="preserve">Wood product manufacturing [BS321] </t>
  </si>
  <si>
    <t xml:space="preserve">Paper manufacturing [BS322] </t>
  </si>
  <si>
    <t>..</t>
  </si>
  <si>
    <t>Data source: Statistics Canada, Environment, Energy and Transportation Statistics Division</t>
  </si>
  <si>
    <t>Includes an estimate for water use and leakages by water treatment and distribution systems.</t>
  </si>
  <si>
    <t>Includes an estimate for residential use of water produced by drinking water plants and for well water.</t>
  </si>
  <si>
    <t>The amount of municipal water use that is not residential and not assigned to industries in the Industrial Water Use Survey is distributed across the remaining industries based on expenditure data for water supplied through mains from the input-output accounts.</t>
  </si>
  <si>
    <t>This table is published using the 2011 input-output industry codes (IOIC). The input-output tables are built around three classification systems: the Input-Output Industry Classification (IOIC) for industries, the Input-Output Commodity Classification (IOCC) for products (goods and services) and the Input-Output Final Demand Classification (IOFDC) for final demand categories. The Input-Output Industry Classification (IOIC) is based on the North American Industry Classification System (NAICS) and the Input-Output Commodity Classification (IOCC) is based on the North American Products Classification System (NAPCS). The Input-Output Final Demand Classification is based on the Classification of Individual Consumption by Purpose (COICOP) for the personal expenditure categories and the North American Industry Classification (NAICS) for the gross fixed capital formation categories. The classifications of the Input-Output tables can be found at the following link http://www.statcan.gc.ca/nea-cen/hr2012-rh2012/data-donnees/aggregation-agregation/aggregation-agregation-eng.htm.</t>
  </si>
  <si>
    <t>This table replaces CANSIM table 153-0101.</t>
  </si>
  <si>
    <t>Totals may not add due to rounding.</t>
  </si>
  <si>
    <t>The estimate for water use does not include the use of water for hydro-electricity production.</t>
  </si>
  <si>
    <t>Data for 2009 were revised in November 2015.</t>
  </si>
  <si>
    <t>Data for 2011 were revised in January 2016.</t>
  </si>
  <si>
    <t>Table 153-0101 Water use in Canada, by sector, every 2 years (cubic metres x 1,000)(1,2,3,6)</t>
  </si>
  <si>
    <t>Mining (except oil and gas)</t>
  </si>
  <si>
    <t>Source: Statistics Canada, Environment Accounts and Statistics Division.</t>
  </si>
  <si>
    <t>This CANSIM table has been terminated and replaced by table 153-0116.</t>
  </si>
  <si>
    <t>Table 153-0032 Energy use, by sector, annual (terajoules)(1,2,3,4)</t>
  </si>
  <si>
    <t>Crop and animal production</t>
  </si>
  <si>
    <t>Data source: Statistics Canada, Environment Accounts and Statistics Division</t>
  </si>
  <si>
    <t>Data have been revised for 2006 to 2007.</t>
  </si>
  <si>
    <t>Industry aggregation is at the L-level of the input-output accounts of Statistics Canada. The input-output tables are built around three classification systems, namely the Input-Output Industry Classification (IOIC) for industries, the Input-Output Commodity Classification (IOCC) for commodities and the Input-Output Final Demand Classification (IOFDC) for final demand. Each classification has four level of hierarchy, consisting of the 'W' (working) level, the 'L' (historical-link) level, the 'M' (medium) level and the 'S' (small) level. The Input-Output Industry Classification (IOIC) is based on the industrial standard of the day, which is currently the North American Industry Classification System (NAICS) 2002. The IOIC uses a coding scheme that resembles NAICS, but is modified to reflect the hierarchical structure and organization of the IOIC. The NAICS definition of the IOIC classes as well as its hierarchical structure can be found in 'Input-Output Classification' at the following link: http://www.statcan.gc.ca/imdb-bmdi/1401-eng.htm. The hierarchical structure of the Input-Output Commodity Classification (IOCC) and the Input-Output Final Demand Classification (IOFDC) can be found at the same link.</t>
  </si>
  <si>
    <t>This CANSIM table has been terminated and replaced by table 153-0113.</t>
  </si>
  <si>
    <t>Table 153-0113 Physical flow account for energy use, annual (terajoules)(1,2,3,5,6,7,8)</t>
  </si>
  <si>
    <t xml:space="preserve">Crop and animal production [BS11A00] </t>
  </si>
  <si>
    <t xml:space="preserve">Wood product manufacturing [BS32100] </t>
  </si>
  <si>
    <t xml:space="preserve">Pulp, paper and paperboard mills [BS32210] </t>
  </si>
  <si>
    <t xml:space="preserve">Converted paper product manufacturing [BS32220] </t>
  </si>
  <si>
    <t>Data source: Statistics Canada, Environment, Energy and Transportation Statistics Division.</t>
  </si>
  <si>
    <t>This table is published at the link 1961 level of the input-output tables. The input-output tables are built around three classification systems: the Input-Output Industry Classification (IOIC) for industries, the Input-Output Commodity Classification (IOCC) for products (goods and services) and the Input-Output Final Demand Classification (IOFDC) for final demand categories. The Input-Output Industry Classification (IOIC) is based on the North American Industry Classification System (NAICS) and the Input-Output Commodity Classification (IOCC) is based on the North American Products Classification System (NAPCS). The Input-Output Final Demand Classification is based on the Classification of Individual Consumption by Purpose (COICOP) for the personal expenditure categories and the North American Industry Classification (NAICS) for the gross fixed capital formation categories. The classifications of the Input-Output tables can be found at the following link http://www.statcan.gc.ca/nea-cen/hr2012-rh2012/data-donnees/aggregation-agregation/aggregation-agregation-eng.htm.</t>
  </si>
  <si>
    <t>This table replaces CANSIM table 153-0032.</t>
  </si>
  <si>
    <t>Data for 2009 were revised in July 2015.</t>
  </si>
  <si>
    <t>Data for 2010 to 2012 were revised in January 2016.</t>
  </si>
  <si>
    <t>Note:  Values from 2009 to 2013 obtained from CANSIM Table 153-0113. As there was no overlap year between CANSIM Table 153-0113 and CANSIM Table 153-0032, values for 2007 were obtained by applying the 2007-2008 annual growth rate obtained from CANSIM Table 153-0032 back two years from 2009. Values for 1990 to 2006 were obtained using the annual growth rates obtained from CANSIM Table 153-0032.</t>
  </si>
  <si>
    <t xml:space="preserve">Forestry and logging [113] </t>
  </si>
  <si>
    <t xml:space="preserve">Fishing, hunting and trapping [114] </t>
  </si>
  <si>
    <t xml:space="preserve">Support activities for agriculture and forestry [115] </t>
  </si>
  <si>
    <t xml:space="preserve">Oil and gas extraction [211] </t>
  </si>
  <si>
    <t xml:space="preserve">Mining (except oil and gas) [212] </t>
  </si>
  <si>
    <t xml:space="preserve">Support activities for mining and oil and gas extraction [213] </t>
  </si>
  <si>
    <t xml:space="preserve">Wood product manufacturing [321] </t>
  </si>
  <si>
    <t xml:space="preserve">Paper manufacturing [322] </t>
  </si>
  <si>
    <t>Crop and animal production [111-112]</t>
  </si>
  <si>
    <t>Table 383-0032 Multifactor productivity, gross output, value-added, capital, labour and intermediate inputs at a detailed industry level, by North American Industry Classification System (NAICS), annual (index, 2007=100)(1,33)</t>
  </si>
  <si>
    <t xml:space="preserve">Electric power generation, transmission and distribution [2211] </t>
  </si>
  <si>
    <t>This table replaces table 383-0022.</t>
  </si>
  <si>
    <t>The scalar factor for Labour input - Hours worked, nominal Gross output, nominal Gross domestic product, Capital cost, Labour compensation, and Cost of intermediate inputs has been added.</t>
  </si>
  <si>
    <t>Note: All data from CANSIM Tables 383-0032. Real gross output in 2007 dollars generated by scaling Fisher index of real gross output to nominal 2007 gross output.</t>
  </si>
  <si>
    <t>Water Use for selected industries, thousands of cubic metres, 2005-2013</t>
  </si>
  <si>
    <t>Energy use for selected industries, annual terajoules, 1990-2013</t>
  </si>
  <si>
    <t>IOCC BS11300 / NAICS 113</t>
  </si>
  <si>
    <r>
      <rPr>
        <b/>
        <sz val="11"/>
        <color theme="1"/>
        <rFont val="Calibri"/>
        <family val="2"/>
        <scheme val="minor"/>
      </rPr>
      <t>Water Use</t>
    </r>
    <r>
      <rPr>
        <sz val="11"/>
        <color theme="1"/>
        <rFont val="Calibri"/>
        <family val="2"/>
        <scheme val="minor"/>
      </rPr>
      <t xml:space="preserve"> (thousands of cubic metres)</t>
    </r>
  </si>
  <si>
    <r>
      <rPr>
        <b/>
        <sz val="11"/>
        <color theme="1"/>
        <rFont val="Calibri"/>
        <family val="2"/>
        <scheme val="minor"/>
      </rPr>
      <t>Real Gross Output</t>
    </r>
    <r>
      <rPr>
        <sz val="11"/>
        <color theme="1"/>
        <rFont val="Calibri"/>
        <family val="2"/>
        <scheme val="minor"/>
      </rPr>
      <t xml:space="preserve"> (2007 dollars)</t>
    </r>
  </si>
  <si>
    <t>Real Gross Output for Select Industries, millions of 2007 dollars, 1990-2012</t>
  </si>
  <si>
    <r>
      <rPr>
        <b/>
        <sz val="11"/>
        <color theme="1"/>
        <rFont val="Calibri"/>
        <family val="2"/>
        <scheme val="minor"/>
      </rPr>
      <t xml:space="preserve">Water Productivity </t>
    </r>
    <r>
      <rPr>
        <sz val="11"/>
        <color theme="1"/>
        <rFont val="Calibri"/>
        <family val="2"/>
        <scheme val="minor"/>
      </rPr>
      <t>(millions of 2007 dollars per thousand cubic metres)</t>
    </r>
  </si>
  <si>
    <r>
      <rPr>
        <b/>
        <sz val="11"/>
        <color theme="1"/>
        <rFont val="Calibri"/>
        <family val="2"/>
        <scheme val="minor"/>
      </rPr>
      <t>Energy Productivity</t>
    </r>
    <r>
      <rPr>
        <sz val="11"/>
        <color theme="1"/>
        <rFont val="Calibri"/>
        <family val="2"/>
        <scheme val="minor"/>
      </rPr>
      <t xml:space="preserve"> (millions of 2007 dollars per terajoule per year)</t>
    </r>
  </si>
  <si>
    <r>
      <rPr>
        <b/>
        <sz val="11"/>
        <color theme="1"/>
        <rFont val="Calibri"/>
        <family val="2"/>
        <scheme val="minor"/>
      </rPr>
      <t>Labour Productivity</t>
    </r>
    <r>
      <rPr>
        <sz val="11"/>
        <color theme="1"/>
        <rFont val="Calibri"/>
        <family val="2"/>
        <scheme val="minor"/>
      </rPr>
      <t xml:space="preserve"> (Real Gross Output per hour worked, 2007=100)</t>
    </r>
  </si>
  <si>
    <t>Labour input</t>
  </si>
  <si>
    <t>Note:  all data obtained from CANSIM Table 382-0032.</t>
  </si>
  <si>
    <t>Note:  all data obtained from CANSIM Table 382-0032. Labour input is obtained by chained-Fisher aggregation of hours worked of all workers, classified by education, work experience, and class of worker (e.g. paid workers v. self-employed) using hourly wages as weights.</t>
  </si>
  <si>
    <t>Note:  all data obtained from CANSIM Table 382-0032. Labour composition is the ratio of labour input wot hours worked, and thereby reflects human capital changes in labour employed.</t>
  </si>
  <si>
    <r>
      <rPr>
        <b/>
        <sz val="11"/>
        <color theme="1"/>
        <rFont val="Calibri"/>
        <family val="2"/>
        <scheme val="minor"/>
      </rPr>
      <t xml:space="preserve">Hours Worked </t>
    </r>
    <r>
      <rPr>
        <sz val="11"/>
        <color theme="1"/>
        <rFont val="Calibri"/>
        <family val="2"/>
        <scheme val="minor"/>
      </rPr>
      <t>(Millions)</t>
    </r>
  </si>
  <si>
    <r>
      <rPr>
        <b/>
        <sz val="11"/>
        <color theme="1"/>
        <rFont val="Calibri"/>
        <family val="2"/>
        <scheme val="minor"/>
      </rPr>
      <t>Labour Input</t>
    </r>
    <r>
      <rPr>
        <sz val="11"/>
        <color theme="1"/>
        <rFont val="Calibri"/>
        <family val="2"/>
        <scheme val="minor"/>
      </rPr>
      <t>* (2007 = 100)</t>
    </r>
  </si>
  <si>
    <t>Capital Inputs for Selected Industries, 2007=100</t>
  </si>
  <si>
    <r>
      <rPr>
        <b/>
        <sz val="11"/>
        <color theme="1"/>
        <rFont val="Calibri"/>
        <family val="2"/>
        <scheme val="minor"/>
      </rPr>
      <t>Capital Input</t>
    </r>
    <r>
      <rPr>
        <sz val="11"/>
        <color theme="1"/>
        <rFont val="Calibri"/>
        <family val="2"/>
        <scheme val="minor"/>
      </rPr>
      <t xml:space="preserve"> (2007 = 100)</t>
    </r>
  </si>
  <si>
    <r>
      <rPr>
        <b/>
        <sz val="11"/>
        <color theme="1"/>
        <rFont val="Calibri"/>
        <family val="2"/>
        <scheme val="minor"/>
      </rPr>
      <t>Capital Productivity</t>
    </r>
    <r>
      <rPr>
        <sz val="11"/>
        <color theme="1"/>
        <rFont val="Calibri"/>
        <family val="2"/>
        <scheme val="minor"/>
      </rPr>
      <t xml:space="preserve"> (Real Gross Output per Capital Input, 2007 = 100)</t>
    </r>
  </si>
  <si>
    <t>Oil and Gas Extraction</t>
  </si>
  <si>
    <t>Table 153-0114 Physical flow account for greenhouse gas emissions, annual (kilotonnes)(1,2,3,4,5,9,10,11,12)</t>
  </si>
  <si>
    <t>Carbon dioxide equivalent emissions are estimated using global warming potentials for methane and nitrous oxide of 25 and 298 respectively.</t>
  </si>
  <si>
    <t>Emission sources included in these estimates: combustion of fossil fuels; non-combustion uses of fossil fuels; industrial processes; agricultural soils; livestock manure and enteric fermentation.</t>
  </si>
  <si>
    <t>This table replaces CANSIM table 153-0034.</t>
  </si>
  <si>
    <t>Table 153-0034 Greenhouse gas emissions (carbon dioxide equivalents), by sector, annual (kilotonnes)(1,2,3,4,5)</t>
  </si>
  <si>
    <t>Carbon dioxide equivalent emissions are estimated using global warming potentials for methane and nitrous oxide of 21 and 310 respectively.</t>
  </si>
  <si>
    <t>Data have been revised for 1990 to 2007.</t>
  </si>
  <si>
    <t>This CANSIM table has been terminated and replaced by table 153-0114.</t>
  </si>
  <si>
    <t>Note:  Values from 2009 to 2013 obtained from CANSIM Table 153-0114. As there was no overlap year between CANSIM Table 153-0034 and CANSIM Table 153-0114, values for 2007 were obtained by applying the 2007-2008 annual growth rate obtained from CANSIM Table 153-0034 back two years from 2009. Values for 1990 to 2006 were obtained using the annual growth rates obtained from CANSIM Table 153-0034.</t>
  </si>
  <si>
    <t>Greenhouse Gas Emissions for selected industries, kilotonnes, carbon dioxide equivalents, 1990-2013</t>
  </si>
  <si>
    <r>
      <rPr>
        <b/>
        <sz val="11"/>
        <color theme="1"/>
        <rFont val="Calibri"/>
        <family val="2"/>
        <scheme val="minor"/>
      </rPr>
      <t>Greenhouse Gases</t>
    </r>
    <r>
      <rPr>
        <sz val="11"/>
        <color theme="1"/>
        <rFont val="Calibri"/>
        <family val="2"/>
        <scheme val="minor"/>
      </rPr>
      <t xml:space="preserve"> (kilotonnes, carbon dioxide equivalents)</t>
    </r>
  </si>
  <si>
    <r>
      <rPr>
        <b/>
        <sz val="11"/>
        <color theme="1"/>
        <rFont val="Calibri"/>
        <family val="2"/>
        <scheme val="minor"/>
      </rPr>
      <t>Labour Productivity</t>
    </r>
    <r>
      <rPr>
        <sz val="11"/>
        <color theme="1"/>
        <rFont val="Calibri"/>
        <family val="2"/>
        <scheme val="minor"/>
      </rPr>
      <t xml:space="preserve"> (2007 dollars per hour worked, 2007=100)</t>
    </r>
  </si>
  <si>
    <r>
      <rPr>
        <b/>
        <sz val="11"/>
        <color theme="1"/>
        <rFont val="Calibri"/>
        <family val="2"/>
        <scheme val="minor"/>
      </rPr>
      <t>Capital Productivity</t>
    </r>
    <r>
      <rPr>
        <sz val="11"/>
        <color theme="1"/>
        <rFont val="Calibri"/>
        <family val="2"/>
        <scheme val="minor"/>
      </rPr>
      <t xml:space="preserve"> (millions of 2007 dollars per Capital Input, 2007 = 100)</t>
    </r>
  </si>
  <si>
    <r>
      <rPr>
        <b/>
        <sz val="11"/>
        <color theme="1"/>
        <rFont val="Calibri"/>
        <family val="2"/>
        <scheme val="minor"/>
      </rPr>
      <t>Energy Use†</t>
    </r>
    <r>
      <rPr>
        <sz val="11"/>
        <color theme="1"/>
        <rFont val="Calibri"/>
        <family val="2"/>
        <scheme val="minor"/>
      </rPr>
      <t xml:space="preserve"> (terajoules)</t>
    </r>
  </si>
  <si>
    <t>† Note that energy includes fuels such as gasoline and diesel in addition to electricty</t>
  </si>
  <si>
    <r>
      <rPr>
        <b/>
        <sz val="11"/>
        <color theme="1"/>
        <rFont val="Calibri"/>
        <family val="2"/>
        <scheme val="minor"/>
      </rPr>
      <t xml:space="preserve">Capital Input** </t>
    </r>
    <r>
      <rPr>
        <sz val="11"/>
        <color theme="1"/>
        <rFont val="Calibri"/>
        <family val="2"/>
        <scheme val="minor"/>
      </rPr>
      <t>(2007 = 100)</t>
    </r>
  </si>
  <si>
    <r>
      <rPr>
        <b/>
        <sz val="11"/>
        <color theme="1"/>
        <rFont val="Calibri"/>
        <family val="2"/>
        <scheme val="minor"/>
      </rPr>
      <t>Labour Composition***</t>
    </r>
    <r>
      <rPr>
        <sz val="11"/>
        <color theme="1"/>
        <rFont val="Calibri"/>
        <family val="2"/>
        <scheme val="minor"/>
      </rPr>
      <t xml:space="preserve"> (2007 =100)</t>
    </r>
  </si>
  <si>
    <t>*** Labour composition is the ratio of labour input to hours worked, and thereby reflects human capital changes in labour employed.</t>
  </si>
  <si>
    <t>** Capital input measures the services derived from the stock of fixed reproducible business assets (equipment and structures), inventories, and land. It is obtained by chained-Fisher aggregation of capital stocks using the cost of capital to determine weights.</t>
  </si>
  <si>
    <t>* Labour input is obtained by chained-Fisher aggregation of hours worked of all workers, classified by education, work experience, and class of worker (e.g. paid workers v. self-employed) using hourly wages as weights.</t>
  </si>
  <si>
    <r>
      <rPr>
        <b/>
        <sz val="11"/>
        <color theme="1"/>
        <rFont val="Calibri"/>
        <family val="2"/>
        <scheme val="minor"/>
      </rPr>
      <t>Multi-Factor Productivity ‡</t>
    </r>
    <r>
      <rPr>
        <sz val="11"/>
        <color theme="1"/>
        <rFont val="Calibri"/>
        <family val="2"/>
        <scheme val="minor"/>
      </rPr>
      <t xml:space="preserve"> (2007 = 100)</t>
    </r>
  </si>
  <si>
    <t>‡ Multifactor productivity based on gross output measures the efficiency with which all inputs including capital, labour and intermediate inputs are used in production. It is the ratio of real gross output to combined units of all inputs.</t>
  </si>
  <si>
    <t>1990-2012</t>
  </si>
  <si>
    <t>Growth Rate over Period</t>
  </si>
  <si>
    <t>Coal Mining</t>
  </si>
  <si>
    <t>IOCC BS21100 / NAICS 211</t>
  </si>
  <si>
    <t>IOCC BS21210 / NAICS 2121</t>
  </si>
  <si>
    <t>IOCC BS21200 / NAICS 212</t>
  </si>
  <si>
    <t>Metal Ore Mining</t>
  </si>
  <si>
    <t>IOCC BS21220 / NAICS 2122</t>
  </si>
  <si>
    <t>Non-Metallic Mineral Mining and Quarrying</t>
  </si>
  <si>
    <r>
      <rPr>
        <b/>
        <sz val="11"/>
        <color theme="1"/>
        <rFont val="Calibri"/>
        <family val="2"/>
        <scheme val="minor"/>
      </rPr>
      <t xml:space="preserve">Water Productivity </t>
    </r>
    <r>
      <rPr>
        <sz val="11"/>
        <color theme="1"/>
        <rFont val="Calibri"/>
        <family val="2"/>
        <scheme val="minor"/>
      </rPr>
      <t>(millions of 2007 dollars per thousand cubic metres)</t>
    </r>
  </si>
  <si>
    <t>x Data unavailable at this level of disaggregation, see Mining (except oil and gas) BS21200 / NAICS 212</t>
  </si>
  <si>
    <r>
      <rPr>
        <b/>
        <sz val="11"/>
        <color theme="1"/>
        <rFont val="Calibri"/>
        <family val="2"/>
        <scheme val="minor"/>
      </rPr>
      <t>Note:</t>
    </r>
    <r>
      <rPr>
        <sz val="11"/>
        <color theme="1"/>
        <rFont val="Calibri"/>
        <family val="2"/>
        <scheme val="minor"/>
      </rPr>
      <t xml:space="preserve"> Italics indicate a series derived from the component industries: Coal mining (BS21210/NAICS 2121), Metal ore mining (BS21220/NAICS 2122), and Non-metallic mineral mining and quarrying (BS21230/NAICS 2123)</t>
    </r>
  </si>
  <si>
    <r>
      <rPr>
        <b/>
        <sz val="11"/>
        <color theme="1"/>
        <rFont val="Calibri"/>
        <family val="2"/>
        <scheme val="minor"/>
      </rPr>
      <t>Energy Use †</t>
    </r>
    <r>
      <rPr>
        <sz val="11"/>
        <color theme="1"/>
        <rFont val="Calibri"/>
        <family val="2"/>
        <scheme val="minor"/>
      </rPr>
      <t xml:space="preserve"> (terajoules)</t>
    </r>
  </si>
  <si>
    <t>IOCC BS11100 and BS11200 / NAICS 111 and 112</t>
  </si>
  <si>
    <t>Crop and Animal Production</t>
  </si>
  <si>
    <r>
      <rPr>
        <b/>
        <sz val="11"/>
        <color theme="1"/>
        <rFont val="Calibri"/>
        <family val="2"/>
        <scheme val="minor"/>
      </rPr>
      <t>Note:</t>
    </r>
    <r>
      <rPr>
        <sz val="11"/>
        <color theme="1"/>
        <rFont val="Calibri"/>
        <family val="2"/>
        <scheme val="minor"/>
      </rPr>
      <t xml:space="preserve"> Italics indicate a series derived from the sum of component industries: Crop production (BS11100/NAICS 111) and Animal production (BS11200/NAICS 112).</t>
    </r>
  </si>
  <si>
    <t>IOCC BS11400 / NAICS 114</t>
  </si>
  <si>
    <t>Fishing, hunting, and trapping</t>
  </si>
  <si>
    <t>IOCC BS11500 / NAICS 115</t>
  </si>
  <si>
    <t>IOCC BS21300 / NAICS 213</t>
  </si>
  <si>
    <t>IOCC BS22110 / NAICS 212</t>
  </si>
  <si>
    <t>Electric generation, transmission and distribution</t>
  </si>
  <si>
    <t>IOCC BS32100 / NAICS 321</t>
  </si>
  <si>
    <t>IOCC BS32200 / NAICS 322</t>
  </si>
  <si>
    <r>
      <rPr>
        <b/>
        <sz val="11"/>
        <color theme="1"/>
        <rFont val="Calibri"/>
        <family val="2"/>
        <scheme val="minor"/>
      </rPr>
      <t>Note:</t>
    </r>
    <r>
      <rPr>
        <sz val="11"/>
        <color theme="1"/>
        <rFont val="Calibri"/>
        <family val="2"/>
        <scheme val="minor"/>
      </rPr>
      <t xml:space="preserve"> Italics indicate a series derived from the sum of component industries: Coal mining (BS21210/NAICS 2121), Metal ore mining (BS21220/NAICS 2122), and Non-metallic mineral mining and quarrying (BS21230/NAICS 2123)</t>
    </r>
  </si>
  <si>
    <r>
      <rPr>
        <b/>
        <sz val="11"/>
        <rFont val="Calibri"/>
        <family val="2"/>
        <scheme val="minor"/>
      </rPr>
      <t>Note:</t>
    </r>
    <r>
      <rPr>
        <sz val="11"/>
        <rFont val="Calibri"/>
        <family val="2"/>
        <scheme val="minor"/>
      </rPr>
      <t xml:space="preserve"> Italics indicate a series derived from the sum of the component industries: Pulp, paper and paperboard mills (BS32210 / NAICS 3221) and Converted paper product manufacturing (BS32220 / NAICS 3222)</t>
    </r>
  </si>
  <si>
    <t>Compound Annual Growth Rates</t>
  </si>
  <si>
    <t xml:space="preserve">Primary metal manufacturing [331] </t>
  </si>
  <si>
    <t xml:space="preserve">Petroleum and coal products manufacturing [324] </t>
  </si>
  <si>
    <t>Paper Manufacturing [322]</t>
  </si>
  <si>
    <t>IOCC BS32400 / NAICS 324</t>
  </si>
  <si>
    <t>Petroleum and coal product manufacturing</t>
  </si>
  <si>
    <t>IOCC BS33100 / NAICS 331</t>
  </si>
  <si>
    <t>Primary metal manufacturing</t>
  </si>
  <si>
    <t>Sheet</t>
  </si>
  <si>
    <t>Subsector</t>
  </si>
  <si>
    <t>Table 004-0002 Census of Agriculture, total area of farms and use of farm land, Canada and provinces, every 5 years(1,2,3,4)</t>
  </si>
  <si>
    <t>Census of Agriculture - 3438</t>
  </si>
  <si>
    <t>Total area of farms and use of farm land</t>
  </si>
  <si>
    <t>Total area of farms</t>
  </si>
  <si>
    <t>Land in crops</t>
  </si>
  <si>
    <t>Tame or seeded pasture</t>
  </si>
  <si>
    <t>Unit of measure</t>
  </si>
  <si>
    <t>Hectares</t>
  </si>
  <si>
    <t>The definition of a census farm changed between 1921 and 2011. These changes affect the comparability of data among censuses. For a summary of these changes, refer to &lt;a href = "http://www.statcan.gc.ca/pub/95-640-x/2012005-eng.htm"&gt;Census terms&lt;/a&gt;.</t>
  </si>
  <si>
    <t>Data for Newfoundland are not included in the Canada figures for the 1921, 1931 and 1941 Censuses of Agriculture since Newfoundland did not join Canada until 1949.</t>
  </si>
  <si>
    <t>In 2006, in British Columbia the "Total area of farms" , "Unimproved pasture" and "All other land" are higher than in previous censuses due to better quality data on government lands operated under a licence, permit or lease.</t>
  </si>
  <si>
    <t>In 1981 data in the land use tables may not add exactly in some cases due to rounding.</t>
  </si>
  <si>
    <t>Statistics Canada. Table 004-0002 - Census of Agriculture, total area of farms and use of farm land, Canada and provinces, every 5 years (number unless otherwise noted)</t>
  </si>
  <si>
    <t>(accessed: March 21, 2016)</t>
  </si>
  <si>
    <t>Farmland, hectares, 1990-2012</t>
  </si>
  <si>
    <t>Total Area</t>
  </si>
  <si>
    <t>Summerfallow land</t>
  </si>
  <si>
    <t>All other land</t>
  </si>
  <si>
    <t>In 1981, the area of "Unimproved land" was under-reported in the four western provinces. This affected the "Total area of farms" for each of the western provinces and for Canada.</t>
  </si>
  <si>
    <t>For each of the censuses conducted between 1921 and 1976, "Land in crops" included field crops, vegetables, fruits and nursery crops. Since 1981, the definition of "Land in crops" has been expanded to include sod.</t>
  </si>
  <si>
    <t>In 2011, in Alberta, Saskatchewan, and Manitoba, land that was reported as "too wet to seed" has been classified as "all other land" instead of land in crops or summerfallow land.</t>
  </si>
  <si>
    <t>Traditionally, the data for summerfallow land are overstated in geographic areas where the practice is not common. However, a question added since 1991 on the use of weed control methods on summerfallow land significantly reduced the extent of over-reporting.</t>
  </si>
  <si>
    <t>Since 1996, the term "Tame or seeded pasture" replaced "Improved land for pasture or grazing" used previously. Consequently, some respondents may have reported differently since 1996, thereby affecting the comparability of data with previous censuses.</t>
  </si>
  <si>
    <t>Since 1976, the area of "All other land" is the sum of the areas reported for all of the remaining land-use categories. Since 1996, the area of Christmas trees has been included with "All other land." Since 2006, a separate question about woodlands and wetlands was added and is also included in "All other land."</t>
  </si>
  <si>
    <t>Since 1996 some operators may report unplanted land intended for crops as idle land (a component of "All other land"), if at the time of the Census of Agriculture they are uncertain as to whether this land would be planted.</t>
  </si>
  <si>
    <t>Land used for crop or animal production</t>
  </si>
  <si>
    <t>Note: Data from CANSIM table 004-0002 only available for 1991, 1996, 2001, 2006, and 2011. Data points inbetween these years were obtained by applying the compound annual growth rate between bookend years. For example, the value for 1992 was obtained by applying the compound annual growth rate for the 1991-1996 period to the 1991 stock of land. Values for 1990 and 2012 were assumed equal to 1991 and 2011 respectively.</t>
  </si>
  <si>
    <t>†† Land input defined as all land in crops and all tame or seeded pasture from CANSIM Table 004-0002. Note that this does not include summerfallow land or the catch-all "all other land" (which includes, for example, woodlands and wetlands)</t>
  </si>
  <si>
    <r>
      <rPr>
        <b/>
        <sz val="11"/>
        <color theme="1"/>
        <rFont val="Calibri"/>
        <family val="2"/>
        <scheme val="minor"/>
      </rPr>
      <t>Land Productivity</t>
    </r>
    <r>
      <rPr>
        <sz val="11"/>
        <color theme="1"/>
        <rFont val="Calibri"/>
        <family val="2"/>
        <scheme val="minor"/>
      </rPr>
      <t xml:space="preserve"> (millions of 2007 dollars per 100 hectares)</t>
    </r>
  </si>
  <si>
    <t>A-1</t>
  </si>
  <si>
    <t>A-2</t>
  </si>
  <si>
    <t>A-3</t>
  </si>
  <si>
    <t>A-4</t>
  </si>
  <si>
    <t>Appendix Table 4 – Farmland Statistics</t>
  </si>
  <si>
    <t>A-5</t>
  </si>
  <si>
    <t>A-6</t>
  </si>
  <si>
    <t>A-7</t>
  </si>
  <si>
    <t>A-8</t>
  </si>
  <si>
    <t>Table</t>
  </si>
  <si>
    <t>Source: Appendix Tables 1 -3, 5 - 8</t>
  </si>
  <si>
    <t>2005-2012</t>
  </si>
  <si>
    <t>Nominal</t>
  </si>
  <si>
    <t>Real (w/o base year changes)</t>
  </si>
  <si>
    <t>Real (2007 base year)</t>
  </si>
  <si>
    <t>Growth rate</t>
  </si>
  <si>
    <t>Index</t>
  </si>
  <si>
    <t>Real Input (2007 = 100)</t>
  </si>
  <si>
    <t>A-9</t>
  </si>
  <si>
    <t>Selected Intermediate Inputs</t>
  </si>
  <si>
    <r>
      <rPr>
        <b/>
        <sz val="11"/>
        <color theme="1"/>
        <rFont val="Calibri"/>
        <family val="2"/>
        <scheme val="minor"/>
      </rPr>
      <t>Logs, Bolts, Poles, and Other Wood in the Rough</t>
    </r>
    <r>
      <rPr>
        <sz val="11"/>
        <color theme="1"/>
        <rFont val="Calibri"/>
        <family val="2"/>
        <scheme val="minor"/>
      </rPr>
      <t xml:space="preserve"> (2007 = 100)</t>
    </r>
  </si>
  <si>
    <r>
      <rPr>
        <b/>
        <sz val="11"/>
        <color theme="1"/>
        <rFont val="Calibri"/>
        <family val="2"/>
        <scheme val="minor"/>
      </rPr>
      <t xml:space="preserve">Custom Forestry </t>
    </r>
    <r>
      <rPr>
        <sz val="11"/>
        <color theme="1"/>
        <rFont val="Calibri"/>
        <family val="2"/>
        <scheme val="minor"/>
      </rPr>
      <t>(2007 = 100)</t>
    </r>
  </si>
  <si>
    <r>
      <rPr>
        <b/>
        <sz val="11"/>
        <color theme="1"/>
        <rFont val="Calibri"/>
        <family val="2"/>
        <scheme val="minor"/>
      </rPr>
      <t>Lumber and timber</t>
    </r>
    <r>
      <rPr>
        <sz val="11"/>
        <color theme="1"/>
        <rFont val="Calibri"/>
        <family val="2"/>
        <scheme val="minor"/>
      </rPr>
      <t xml:space="preserve"> (2007=100)</t>
    </r>
  </si>
  <si>
    <r>
      <rPr>
        <b/>
        <sz val="11"/>
        <color theme="1"/>
        <rFont val="Calibri"/>
        <family val="2"/>
        <scheme val="minor"/>
      </rPr>
      <t>Rough Wood Productivity</t>
    </r>
    <r>
      <rPr>
        <sz val="11"/>
        <color theme="1"/>
        <rFont val="Calibri"/>
        <family val="2"/>
        <scheme val="minor"/>
      </rPr>
      <t xml:space="preserve"> (millions of 2007 dollars per Rough Wood Input, 2007 = 100)</t>
    </r>
  </si>
  <si>
    <r>
      <rPr>
        <b/>
        <sz val="11"/>
        <color theme="1"/>
        <rFont val="Calibri"/>
        <family val="2"/>
        <scheme val="minor"/>
      </rPr>
      <t>Lumber and Timber Productivity</t>
    </r>
    <r>
      <rPr>
        <sz val="11"/>
        <color theme="1"/>
        <rFont val="Calibri"/>
        <family val="2"/>
        <scheme val="minor"/>
      </rPr>
      <t xml:space="preserve"> (millions of 2007 dollars per Lumber and Timber Input, 2007 = 100)</t>
    </r>
  </si>
  <si>
    <r>
      <rPr>
        <b/>
        <sz val="11"/>
        <color theme="1"/>
        <rFont val="Calibri"/>
        <family val="2"/>
        <scheme val="minor"/>
      </rPr>
      <t>Custom Forestry Productivity</t>
    </r>
    <r>
      <rPr>
        <sz val="11"/>
        <color theme="1"/>
        <rFont val="Calibri"/>
        <family val="2"/>
        <scheme val="minor"/>
      </rPr>
      <t xml:space="preserve"> (millions of 2007 dollars per Custom Forestry Input, 2007 = 100)</t>
    </r>
  </si>
  <si>
    <r>
      <rPr>
        <b/>
        <sz val="11"/>
        <color theme="1"/>
        <rFont val="Calibri"/>
        <family val="2"/>
        <scheme val="minor"/>
      </rPr>
      <t>Pulpwood Input</t>
    </r>
    <r>
      <rPr>
        <sz val="11"/>
        <color theme="1"/>
        <rFont val="Calibri"/>
        <family val="2"/>
        <scheme val="minor"/>
      </rPr>
      <t xml:space="preserve"> (2007 =100)</t>
    </r>
  </si>
  <si>
    <r>
      <t>Wood Chips and Wood Waste Input</t>
    </r>
    <r>
      <rPr>
        <sz val="11"/>
        <color theme="1"/>
        <rFont val="Calibri"/>
        <family val="2"/>
        <scheme val="minor"/>
      </rPr>
      <t xml:space="preserve"> (2007 = 100)</t>
    </r>
  </si>
  <si>
    <r>
      <rPr>
        <b/>
        <sz val="11"/>
        <color theme="1"/>
        <rFont val="Calibri"/>
        <family val="2"/>
        <scheme val="minor"/>
      </rPr>
      <t xml:space="preserve">Wood Pulp Input </t>
    </r>
    <r>
      <rPr>
        <sz val="11"/>
        <color theme="1"/>
        <rFont val="Calibri"/>
        <family val="2"/>
        <scheme val="minor"/>
      </rPr>
      <t>(2007 = 100)</t>
    </r>
  </si>
  <si>
    <r>
      <rPr>
        <b/>
        <sz val="11"/>
        <color theme="1"/>
        <rFont val="Calibri"/>
        <family val="2"/>
        <scheme val="minor"/>
      </rPr>
      <t xml:space="preserve">Paperboard Input </t>
    </r>
    <r>
      <rPr>
        <sz val="11"/>
        <color theme="1"/>
        <rFont val="Calibri"/>
        <family val="2"/>
        <scheme val="minor"/>
      </rPr>
      <t>(2007 = 100)</t>
    </r>
  </si>
  <si>
    <r>
      <rPr>
        <b/>
        <sz val="11"/>
        <color theme="1"/>
        <rFont val="Calibri"/>
        <family val="2"/>
        <scheme val="minor"/>
      </rPr>
      <t>Paperboard Productivity</t>
    </r>
    <r>
      <rPr>
        <sz val="11"/>
        <color theme="1"/>
        <rFont val="Calibri"/>
        <family val="2"/>
        <scheme val="minor"/>
      </rPr>
      <t xml:space="preserve"> (millions of 2007 dollars per Paperboard Input, 2007 = 100)</t>
    </r>
  </si>
  <si>
    <r>
      <rPr>
        <b/>
        <sz val="11"/>
        <color theme="1"/>
        <rFont val="Calibri"/>
        <family val="2"/>
        <scheme val="minor"/>
      </rPr>
      <t>Wood Pulp Productivity</t>
    </r>
    <r>
      <rPr>
        <sz val="11"/>
        <color theme="1"/>
        <rFont val="Calibri"/>
        <family val="2"/>
        <scheme val="minor"/>
      </rPr>
      <t xml:space="preserve"> (millions of 2007 dollars per Wood Pulp Input, 2007 = 100)</t>
    </r>
  </si>
  <si>
    <r>
      <rPr>
        <b/>
        <sz val="11"/>
        <color theme="1"/>
        <rFont val="Calibri"/>
        <family val="2"/>
        <scheme val="minor"/>
      </rPr>
      <t>Wood Chip and Wood Waste Productivity</t>
    </r>
    <r>
      <rPr>
        <sz val="11"/>
        <color theme="1"/>
        <rFont val="Calibri"/>
        <family val="2"/>
        <scheme val="minor"/>
      </rPr>
      <t xml:space="preserve"> (millions of 2007 dollars per Wood Chip and Wood Waste Input, 2007 = 100)</t>
    </r>
  </si>
  <si>
    <r>
      <rPr>
        <b/>
        <sz val="11"/>
        <color theme="1"/>
        <rFont val="Calibri"/>
        <family val="2"/>
        <scheme val="minor"/>
      </rPr>
      <t>Pulpwood Productivity</t>
    </r>
    <r>
      <rPr>
        <sz val="11"/>
        <color theme="1"/>
        <rFont val="Calibri"/>
        <family val="2"/>
        <scheme val="minor"/>
      </rPr>
      <t xml:space="preserve"> (millions of 2007 dollars per Pulpwood Input, 2007 = 100)</t>
    </r>
  </si>
  <si>
    <r>
      <t>Crude Mineral Oils Input</t>
    </r>
    <r>
      <rPr>
        <sz val="11"/>
        <color theme="1"/>
        <rFont val="Calibri"/>
        <family val="2"/>
        <scheme val="minor"/>
      </rPr>
      <t xml:space="preserve"> (2007 = 100)</t>
    </r>
  </si>
  <si>
    <r>
      <t>Natural Gas Input</t>
    </r>
    <r>
      <rPr>
        <sz val="11"/>
        <color theme="1"/>
        <rFont val="Calibri"/>
        <family val="2"/>
        <scheme val="minor"/>
      </rPr>
      <t xml:space="preserve"> (excluding liquefied, 2007 = 100)</t>
    </r>
  </si>
  <si>
    <r>
      <t>Liquid Petroleum Gases Input</t>
    </r>
    <r>
      <rPr>
        <sz val="11"/>
        <color theme="1"/>
        <rFont val="Calibri"/>
        <family val="2"/>
        <scheme val="minor"/>
      </rPr>
      <t xml:space="preserve"> (2007 = 100)</t>
    </r>
  </si>
  <si>
    <r>
      <t>Petrochemical Feed Stock Input</t>
    </r>
    <r>
      <rPr>
        <sz val="11"/>
        <color theme="1"/>
        <rFont val="Calibri"/>
        <family val="2"/>
        <scheme val="minor"/>
      </rPr>
      <t xml:space="preserve"> (2007 = 100)</t>
    </r>
  </si>
  <si>
    <r>
      <rPr>
        <b/>
        <sz val="11"/>
        <color theme="1"/>
        <rFont val="Calibri"/>
        <family val="2"/>
        <scheme val="minor"/>
      </rPr>
      <t>Crude Mineral Oils Productivity</t>
    </r>
    <r>
      <rPr>
        <sz val="11"/>
        <color theme="1"/>
        <rFont val="Calibri"/>
        <family val="2"/>
        <scheme val="minor"/>
      </rPr>
      <t xml:space="preserve"> (millions of 2007 dollars per Curde mineral oils Input, 2007 = 100)</t>
    </r>
  </si>
  <si>
    <r>
      <rPr>
        <b/>
        <sz val="11"/>
        <color theme="1"/>
        <rFont val="Calibri"/>
        <family val="2"/>
        <scheme val="minor"/>
      </rPr>
      <t>Natural Gas Productivity</t>
    </r>
    <r>
      <rPr>
        <sz val="11"/>
        <color theme="1"/>
        <rFont val="Calibri"/>
        <family val="2"/>
        <scheme val="minor"/>
      </rPr>
      <t xml:space="preserve"> (millions of 2007 dollars per Natural Gas Input, 2007 = 100)</t>
    </r>
  </si>
  <si>
    <r>
      <rPr>
        <b/>
        <sz val="11"/>
        <color theme="1"/>
        <rFont val="Calibri"/>
        <family val="2"/>
        <scheme val="minor"/>
      </rPr>
      <t>Liquid Petroleum Productivity</t>
    </r>
    <r>
      <rPr>
        <sz val="11"/>
        <color theme="1"/>
        <rFont val="Calibri"/>
        <family val="2"/>
        <scheme val="minor"/>
      </rPr>
      <t xml:space="preserve"> (millions of 2007 dollars per Liquid Petroleum Input, 2007 = 100)</t>
    </r>
  </si>
  <si>
    <r>
      <rPr>
        <b/>
        <sz val="11"/>
        <color theme="1"/>
        <rFont val="Calibri"/>
        <family val="2"/>
        <scheme val="minor"/>
      </rPr>
      <t>Petrochemical Feed Sotck Productivity</t>
    </r>
    <r>
      <rPr>
        <sz val="11"/>
        <color theme="1"/>
        <rFont val="Calibri"/>
        <family val="2"/>
        <scheme val="minor"/>
      </rPr>
      <t xml:space="preserve"> (millions of 2007 dollars per Petrochemical Feed Stock Input, 2007 = 100)</t>
    </r>
  </si>
  <si>
    <r>
      <t>Ferro-alloy, Iron, and Steel Primary Inputs</t>
    </r>
    <r>
      <rPr>
        <sz val="11"/>
        <color theme="1"/>
        <rFont val="Calibri"/>
        <family val="2"/>
        <scheme val="minor"/>
      </rPr>
      <t xml:space="preserve"> (2007 = 100)</t>
    </r>
  </si>
  <si>
    <r>
      <rPr>
        <b/>
        <sz val="11"/>
        <color theme="1"/>
        <rFont val="Calibri"/>
        <family val="2"/>
        <scheme val="minor"/>
      </rPr>
      <t>Flat Iron Steel Input</t>
    </r>
    <r>
      <rPr>
        <sz val="11"/>
        <color theme="1"/>
        <rFont val="Calibri"/>
        <family val="2"/>
        <scheme val="minor"/>
      </rPr>
      <t xml:space="preserve"> (2007 = 100)</t>
    </r>
  </si>
  <si>
    <r>
      <t>Aluminium Primary Form Input</t>
    </r>
    <r>
      <rPr>
        <sz val="11"/>
        <color theme="1"/>
        <rFont val="Calibri"/>
        <family val="2"/>
        <scheme val="minor"/>
      </rPr>
      <t xml:space="preserve"> (2007 = 100)</t>
    </r>
  </si>
  <si>
    <r>
      <t>Metal Scrap and Waste Input</t>
    </r>
    <r>
      <rPr>
        <sz val="11"/>
        <color theme="1"/>
        <rFont val="Calibri"/>
        <family val="2"/>
        <scheme val="minor"/>
      </rPr>
      <t xml:space="preserve"> (2007 = 100)</t>
    </r>
  </si>
  <si>
    <r>
      <rPr>
        <b/>
        <sz val="11"/>
        <color theme="1"/>
        <rFont val="Calibri"/>
        <family val="2"/>
        <scheme val="minor"/>
      </rPr>
      <t>Ferro-alloy Productivity</t>
    </r>
    <r>
      <rPr>
        <sz val="11"/>
        <color theme="1"/>
        <rFont val="Calibri"/>
        <family val="2"/>
        <scheme val="minor"/>
      </rPr>
      <t xml:space="preserve"> (millions of 2007 dollars per Ferro-alloy, Iron, and Steel Primary Input, 2007 = 100)</t>
    </r>
  </si>
  <si>
    <r>
      <rPr>
        <b/>
        <sz val="11"/>
        <color theme="1"/>
        <rFont val="Calibri"/>
        <family val="2"/>
        <scheme val="minor"/>
      </rPr>
      <t>Flat Iron Steel Productivity</t>
    </r>
    <r>
      <rPr>
        <sz val="11"/>
        <color theme="1"/>
        <rFont val="Calibri"/>
        <family val="2"/>
        <scheme val="minor"/>
      </rPr>
      <t xml:space="preserve"> (millions of 2007 dollars per Flat Iron Steel Input, 2007 = 100)</t>
    </r>
  </si>
  <si>
    <r>
      <rPr>
        <b/>
        <sz val="11"/>
        <color theme="1"/>
        <rFont val="Calibri"/>
        <family val="2"/>
        <scheme val="minor"/>
      </rPr>
      <t>Aluminium Productivity</t>
    </r>
    <r>
      <rPr>
        <sz val="11"/>
        <color theme="1"/>
        <rFont val="Calibri"/>
        <family val="2"/>
        <scheme val="minor"/>
      </rPr>
      <t xml:space="preserve"> (millions of 2007 dollars per Aluminium Primary Input, 2007 = 100)</t>
    </r>
  </si>
  <si>
    <r>
      <rPr>
        <b/>
        <sz val="11"/>
        <color theme="1"/>
        <rFont val="Calibri"/>
        <family val="2"/>
        <scheme val="minor"/>
      </rPr>
      <t>Metal Scrap Productivity</t>
    </r>
    <r>
      <rPr>
        <sz val="11"/>
        <color theme="1"/>
        <rFont val="Calibri"/>
        <family val="2"/>
        <scheme val="minor"/>
      </rPr>
      <t xml:space="preserve"> (millions of 2007 dollars per Metal Scrap and Waste Input, 2007 = 100)</t>
    </r>
  </si>
  <si>
    <r>
      <rPr>
        <b/>
        <sz val="11"/>
        <rFont val="Calibri"/>
        <family val="2"/>
        <scheme val="minor"/>
      </rPr>
      <t>Real Gross Output</t>
    </r>
    <r>
      <rPr>
        <sz val="11"/>
        <rFont val="Calibri"/>
        <family val="2"/>
        <scheme val="minor"/>
      </rPr>
      <t xml:space="preserve"> (2007 dollars)</t>
    </r>
  </si>
  <si>
    <r>
      <rPr>
        <b/>
        <sz val="11"/>
        <color theme="1"/>
        <rFont val="Calibri"/>
        <family val="2"/>
        <scheme val="minor"/>
      </rPr>
      <t>Labour Input</t>
    </r>
    <r>
      <rPr>
        <sz val="11"/>
        <color theme="1"/>
        <rFont val="Calibri"/>
        <family val="2"/>
        <scheme val="minor"/>
      </rPr>
      <t>** (2007 = 100)</t>
    </r>
  </si>
  <si>
    <t>MFP</t>
  </si>
  <si>
    <t>Energy Productivity</t>
  </si>
  <si>
    <t>Labour Productivity</t>
  </si>
  <si>
    <t>Capital Productivity</t>
  </si>
  <si>
    <t>Land Productivity</t>
  </si>
  <si>
    <t>Intermediate Goods Productivity</t>
  </si>
  <si>
    <t>Gross domestic product (GDP) (dollars x 1,000,000) (16)</t>
  </si>
  <si>
    <t>Forestry and Logging</t>
  </si>
  <si>
    <t>-</t>
  </si>
  <si>
    <r>
      <t xml:space="preserve">Productivity Growth, 1990 to 2012 </t>
    </r>
    <r>
      <rPr>
        <sz val="11"/>
        <color theme="1"/>
        <rFont val="Calibri"/>
        <family val="2"/>
        <scheme val="minor"/>
      </rPr>
      <t>(per cent per year)</t>
    </r>
  </si>
  <si>
    <t>Fishing, Hunting, and Trapping</t>
  </si>
  <si>
    <t>Support activities for mining, oil, and gas extraction</t>
  </si>
  <si>
    <t>Wood Product Manufacturing</t>
  </si>
  <si>
    <t>Paper Manufacturing</t>
  </si>
  <si>
    <t>Petroleum and Coal Product Manufacturing</t>
  </si>
  <si>
    <t>Petroleum and coal products manufacturing</t>
  </si>
  <si>
    <t>Support activities for mining and oil and gas</t>
  </si>
  <si>
    <t>Output</t>
  </si>
  <si>
    <t>Labour productivity</t>
  </si>
  <si>
    <t>Chart 3: Growth of Gross Output, Capital Input, and Capital Productivity, Major Natural Resource Industries, Per Cent per Year, 1990-2012</t>
  </si>
  <si>
    <t>Gross output</t>
  </si>
  <si>
    <t>capital input</t>
  </si>
  <si>
    <t>capital productivity</t>
  </si>
  <si>
    <t>Gross Output Growth</t>
  </si>
  <si>
    <t>Water Productivity Growth</t>
  </si>
  <si>
    <t>Water Input Growth</t>
  </si>
  <si>
    <t>Chart 4: Growth of Gross Output, Energy Input, and Energy Productivity, Major Natural Resource Industries, Per Cent per Year, 1990-2012</t>
  </si>
  <si>
    <t>Energy input</t>
  </si>
  <si>
    <t>Energy productivity</t>
  </si>
  <si>
    <t>Chart 5:  Growth of Gross Output, Land Input, and Land Productivity, Crop and Animal Production Industry, Per Cent per Year, 1990-2012</t>
  </si>
  <si>
    <t>Land Input</t>
  </si>
  <si>
    <t>Chart 6: Growth of Gross Output, Greenhouse Gas Emissions, and Greenhouse Gas Productivity, Major Natural Resource Industries, Per Cent per Year, 1990-2012</t>
  </si>
  <si>
    <t>pollution</t>
  </si>
  <si>
    <t>Chart: Capital Productivity, Major Natural Resource Industries, $2007 per Dollar of Capital, 1990 and 2012</t>
  </si>
  <si>
    <t>Chart: Water Productivity, Major Natural Resource Industries, $2007 per Cubic Metre of Water, 2005-2012</t>
  </si>
  <si>
    <t>Level (millions of 2007 dollars per thousand cubic metres)</t>
  </si>
  <si>
    <t>Growth rates (per cent per year)</t>
  </si>
  <si>
    <t>Table 1: Gross Output, Water Input, and Water Productivity, Major Natural Resource Industries, Growth Rates and Average Level, 2005-2012</t>
  </si>
  <si>
    <t>Chart: Energy Productivity, Major Natural Resource Industries, Thousands of $2007 per Terajoule, 1990 and 2012</t>
  </si>
  <si>
    <t>Chart: Greenhouse Gas Productivity, Major Natural Resource Industries, Millions of $2007 per Kilotonne of Carbon Dioxide Equiavlent, 1990 and 2012</t>
  </si>
  <si>
    <t>Water Productivity Level in 2012</t>
  </si>
  <si>
    <t>Note: The availability of water input data determined the period over which the average growth rates were computed for each industry. The period is 2008-2012 for the following industries: forestry and logging; mining (except oil and gas); and support activities for mining and oil and gas. The period is 2005-2012 for the remaining industries in the table. Water input data were unavailable for two industries: fishing, hunting and trapping; and support activities for agriculture and forestry. Those industries are excluded from the table. The numbers in the final column are the water productivity levels by industry in 2012.</t>
  </si>
  <si>
    <t>Chart: Land Productivity, Crop and Animal Production Industry, Millions of $2007 per 10,000 Hectares, 1990 and 2012</t>
  </si>
  <si>
    <t>Chart: Greenhouse Gas Intensity, Major Natural Resource Industries, Kilotonnes of Carbon Dioxide Equiavlent per Million $2007 of Output, 1990 and 2012</t>
  </si>
  <si>
    <t>Pollution intensity</t>
  </si>
  <si>
    <t>Intermediate inputs:</t>
  </si>
  <si>
    <t>Intermediate Inputs</t>
  </si>
  <si>
    <t>Intermediate Input Productivity</t>
  </si>
  <si>
    <t>Note:  all data obtained from CANSIM Table 383-0032.</t>
  </si>
  <si>
    <t>Note:  all data obtained from CANSIM Table 383-0032. Capital input measures the services derived from the stock of fixed reproducible business assets (equipment and structures), inventories, and land. It is obtained by chained-Fisher aggregation of capital stocks using the cost of capital to determine weights.</t>
  </si>
  <si>
    <t>Input Measures</t>
  </si>
  <si>
    <t>Multifactor Productivity based on Gross Output for selected industries, 2007 = 100, 1990-2013</t>
  </si>
  <si>
    <t>Multifactor Productivity based on Value Added Output for selected industries, 2007 = 100, 1990-2013</t>
  </si>
  <si>
    <t>Real Gross Domestic Product (GDP) for Select Industries, millions of 2007 dollars, 1990-2012</t>
  </si>
  <si>
    <r>
      <rPr>
        <b/>
        <sz val="11"/>
        <color theme="1"/>
        <rFont val="Calibri"/>
        <family val="2"/>
        <scheme val="minor"/>
      </rPr>
      <t>Real GDP</t>
    </r>
    <r>
      <rPr>
        <sz val="11"/>
        <color theme="1"/>
        <rFont val="Calibri"/>
        <family val="2"/>
        <scheme val="minor"/>
      </rPr>
      <t xml:space="preserve"> (2007 dollars)</t>
    </r>
  </si>
  <si>
    <r>
      <rPr>
        <b/>
        <sz val="11"/>
        <color theme="1"/>
        <rFont val="Calibri"/>
        <family val="2"/>
        <scheme val="minor"/>
      </rPr>
      <t xml:space="preserve">Emissions Intensity </t>
    </r>
    <r>
      <rPr>
        <sz val="11"/>
        <color theme="1"/>
        <rFont val="Calibri"/>
        <family val="2"/>
        <scheme val="minor"/>
      </rPr>
      <t>(millions of 2007 dollars per kilotonne of carbon dioxide equiavlent)</t>
    </r>
  </si>
  <si>
    <t>‡‡ Multifactor productivity based on value-added measures the efficiency with which capital and labour inputs are used to generate value-added. It is the ratio of real gross domestic product (GDP) (real value-added) to combined labour and capital inputs.</t>
  </si>
  <si>
    <r>
      <rPr>
        <b/>
        <sz val="11"/>
        <color theme="1"/>
        <rFont val="Calibri"/>
        <family val="2"/>
        <scheme val="minor"/>
      </rPr>
      <t>Multi-Factor Productivity ‡‡</t>
    </r>
    <r>
      <rPr>
        <sz val="11"/>
        <color theme="1"/>
        <rFont val="Calibri"/>
        <family val="2"/>
        <scheme val="minor"/>
      </rPr>
      <t xml:space="preserve"> (2007 = 100)</t>
    </r>
  </si>
  <si>
    <r>
      <rPr>
        <b/>
        <sz val="11"/>
        <color theme="1"/>
        <rFont val="Calibri"/>
        <family val="2"/>
        <scheme val="minor"/>
      </rPr>
      <t xml:space="preserve">Multi-Factor Productivity ‡ ‡ </t>
    </r>
    <r>
      <rPr>
        <sz val="11"/>
        <color theme="1"/>
        <rFont val="Calibri"/>
        <family val="2"/>
        <scheme val="minor"/>
      </rPr>
      <t>(2007 = 100)</t>
    </r>
  </si>
  <si>
    <t>S-1</t>
  </si>
  <si>
    <t>T-1</t>
  </si>
  <si>
    <t>T-2</t>
  </si>
  <si>
    <t>T-3</t>
  </si>
  <si>
    <t>T-4</t>
  </si>
  <si>
    <t>T-5</t>
  </si>
  <si>
    <t>T-6</t>
  </si>
  <si>
    <t>T-7</t>
  </si>
  <si>
    <t>T-8</t>
  </si>
  <si>
    <t>T-9</t>
  </si>
  <si>
    <t>T-10</t>
  </si>
  <si>
    <t>T-11</t>
  </si>
  <si>
    <t>T-12</t>
  </si>
  <si>
    <t>T-13</t>
  </si>
  <si>
    <t>T-14</t>
  </si>
  <si>
    <t>T-15</t>
  </si>
  <si>
    <t>Input and Productivity Measures by Industry</t>
  </si>
  <si>
    <t>Input and Productivity Measures</t>
  </si>
  <si>
    <t>A-10</t>
  </si>
  <si>
    <t>A-11</t>
  </si>
  <si>
    <t>A-12</t>
  </si>
  <si>
    <t>S-2</t>
  </si>
  <si>
    <t>Summary Table – Gross Output</t>
  </si>
  <si>
    <t>Summary Table – Value Added Output</t>
  </si>
  <si>
    <t>Gross Output Productivity Measures</t>
  </si>
  <si>
    <t>Value Added Productivity Measures</t>
  </si>
  <si>
    <t>Note: Data for 2009, 2011, and 2013 obtained from CANSIM Table 153-0116. Data for 2005 and 2007 obtained by applying the growth rates between 2005-2007 and 2007-2009 from CANSIM Table 153-0101 backwards from 2009. All values in talics are the geometric average of the years immmediately preceding and succeeding that year.</t>
  </si>
  <si>
    <t>Panel A: Labour Productivity for Selected Industries, Real Gross Output per hours worked, 2007=100</t>
  </si>
  <si>
    <t>Panel B: Hours Worked for Selected Industries, millions of hours</t>
  </si>
  <si>
    <t>Panel C: Labour Input, 2007 = 100</t>
  </si>
  <si>
    <t>Panel D: Labour Composition, ratio of labour input to hours worked, 2007=100</t>
  </si>
  <si>
    <t>Panel A: Wood Product Manufacturing (BS32100) - Logs, bolts, poles, and other wood in the rough (19)</t>
  </si>
  <si>
    <t>Panel B: Wood Product Manufacturing (BS32100) - Custom forestry (22)</t>
  </si>
  <si>
    <t>Panel C: Wood Product Manufacturing (BS32100) - Lumber and timber (140)</t>
  </si>
  <si>
    <t>Panel D: Pulp, Paper and Paperboard Mills (3221) - Pulpwood (20)</t>
  </si>
  <si>
    <t>Panel E: Converted Paper Product Manufacturing (3222) - Pulpwood (20)</t>
  </si>
  <si>
    <t>Panel F: Paper Manufacturing (322) - Pulpwood (20)</t>
  </si>
  <si>
    <t>Panel G: Pulp, Paper and Paperboard Mills (3221) - Wood chips and wood waste (139)</t>
  </si>
  <si>
    <t>Panel H: Converted Paper Product Manufacturing (3222) - Wood chips and wood waste (139)</t>
  </si>
  <si>
    <t>Panel I: Paper Manufacturing (322) - Wood chips and wood waste (139)</t>
  </si>
  <si>
    <t>Panel J: Pulp, Paper and Paperboard Mills (3221) - Wood pulp (151)</t>
  </si>
  <si>
    <t>Panel K: Converted Paper Product Manufacturing (3222) - Wood pulp (151)</t>
  </si>
  <si>
    <t>Panel L: Paper Manufacturing (322) - Wood pulp (151)</t>
  </si>
  <si>
    <t>Panel M: Pulp, Paper and Paperboard Mills (3221) - Paperboard, including boxboard (156)</t>
  </si>
  <si>
    <t>Panel N: Converted Paper Product Manufacturing (3222) - Paperboard, including boxboard (156)</t>
  </si>
  <si>
    <t>Panel O: Paper Manufacturing (322) - Paperboard, including boxboard (156)</t>
  </si>
  <si>
    <t>Panel P: Petroleum and Coal Products Manufacturing (BS32400) - Crude mineral oils (30)</t>
  </si>
  <si>
    <t>Panel Q: Petroleum and Coal Products Manufacturing (BS32400) - Natural Gas, excluding Liquefied (31)</t>
  </si>
  <si>
    <t>Panel R: Petroleum and Coal Products Manufacturing (BS32400) - Liquid Petroleum Gases (300)</t>
  </si>
  <si>
    <t>Panel S: Petroleum and Coal Products Manufacturing (BS32400) - Petrochemical Feed Stock (303)</t>
  </si>
  <si>
    <t>Panel T: Primary Metal Manufacturing (BS33100) - Ferro-alloys and Iron and Steel ingots, billets and other primary forms (172)</t>
  </si>
  <si>
    <t>Panel U: Primary Metal Manufacturing (BS33100) - Flat iron steel, including alloy (175)</t>
  </si>
  <si>
    <t>Panel V: Primary Metal Manufacturing (BS33100) - Aluminium in primary forms (187)</t>
  </si>
  <si>
    <t>Panel W: Primary Metal Manufacturing (BS33100) - Metal scrap and waste (191)</t>
  </si>
  <si>
    <t>Panel A: Labour Productivity for Selected Industries, Value Added Output per hours worked, 2007=100</t>
  </si>
  <si>
    <t>Panel B – Hours Worked for Selected Industries, millions of hours</t>
  </si>
  <si>
    <t>Appendix Table 2 – Capital Inputs for Selected Industries</t>
  </si>
  <si>
    <t>Panel A – Labour Productivity for Selected Industries, Real Gross Output per hours worked</t>
  </si>
  <si>
    <t>Panel C – Labour Input</t>
  </si>
  <si>
    <t>Panel D – Labour Composition, ratio of labour input to hours worked</t>
  </si>
  <si>
    <t>Appendix Table 3 – Real Gross Output for Select Industries</t>
  </si>
  <si>
    <t>Appendix Table 5 – Water Use Statistics for Selected Industries</t>
  </si>
  <si>
    <t>Appendix Table 6 – Energy Use Statistics for Selected Industries</t>
  </si>
  <si>
    <t>Appendix Table 7 – Greenhouse Gas Emissions for Selected Industries</t>
  </si>
  <si>
    <t>Appendix Table 8 – Multifactor Productivity based on Gross Output for Selected Industries</t>
  </si>
  <si>
    <t>Panel A – Wood Product Manufacturing (BS32100) - Logs, bolts, poles, and other wood in the rough (19)</t>
  </si>
  <si>
    <t>Panel B – Wood Product Manufacturing (BS32100) - Custom forestry (22)</t>
  </si>
  <si>
    <t>Panel C – Wood Product Manufacturing (BS32100) - Lumber and timber (140)</t>
  </si>
  <si>
    <t>Panel D – Pulp, Paper and Paperboard Mills (3221) - Pulpwood (20)</t>
  </si>
  <si>
    <t>Panel E – Converted Paper Product Manufacturing (3222) - Pulpwood (20)</t>
  </si>
  <si>
    <t>Panel F – Paper Manufacturing (322) - Pulpwood (20)</t>
  </si>
  <si>
    <t>Panel G – Pulp, Paper and Paperboard Mills (3221) - Wood chips and wood waste (139)</t>
  </si>
  <si>
    <t>Panel H – Converted Paper Product Manufacturing (3222) - Wood chips and wood waste (139)</t>
  </si>
  <si>
    <t>Panel I – Paper Manufacturing (322) - Wood chips and wood waste (139)</t>
  </si>
  <si>
    <t>Panel J – Pulp, Paper and Paperboard Mills (3221) - Wood pulp (151)</t>
  </si>
  <si>
    <t>Panel K – Converted Paper Product Manufacturing (3222) - Wood pulp (151)</t>
  </si>
  <si>
    <t>Panel L – Paper Manufacturing (322) - Wood pulp (151)</t>
  </si>
  <si>
    <t>Panel M – Pulp, Paper and Paperboard Mills (3221) - Paperboard, including boxboard (156)</t>
  </si>
  <si>
    <t>Panel N – Converted Paper Product Manufacturing (3222) - Paperboard, including boxboard (156)</t>
  </si>
  <si>
    <t>Panel O – Paper Manufacturing (322) - Paperboard, including boxboard (156)</t>
  </si>
  <si>
    <t>Panel P – Petroleum and Coal Products Manufacturing (BS32400) - Crude mineral oils (30)</t>
  </si>
  <si>
    <t>Panel Q – Petroleum and Coal Products Manufacturing (BS32400) - Natural Gas, excluding Liquefied (31)</t>
  </si>
  <si>
    <t>Panel R – Petroleum and Coal Products Manufacturing (BS32400) - Liquid Petroleum Gases (300)</t>
  </si>
  <si>
    <t>Panel S – Petroleum and Coal Products Manufacturing (BS32400) - Petrochemical Feed Stock (303)</t>
  </si>
  <si>
    <t>Panel T – Primary Metal Manufacturing (BS33100) - Ferro-alloys and Iron and Steel ingots, billets and other primary forms (172)</t>
  </si>
  <si>
    <t>Panel U – Primary Metal Manufacturing (BS33100) - Flat iron steel, including alloy (175)</t>
  </si>
  <si>
    <t>Panel V – Primary Metal Manufacturing (BS33100) - Aluminium in primary forms (187)</t>
  </si>
  <si>
    <t>Panel W – Primary Metal Manufacturing (BS33100) - Metal scrap and waste (191)</t>
  </si>
  <si>
    <t>Appendix Table 1 – Labour Statistics based on Gross Output</t>
  </si>
  <si>
    <t>Panel A – Labour Productivity for Selected Industries, Value Added Output per hours worked</t>
  </si>
  <si>
    <t>Panel B – Hours Worked for Selected Industries</t>
  </si>
  <si>
    <t>A-13</t>
  </si>
  <si>
    <t>Appendix Table 12 – Multifactor Productivity based on Value Added Output for selected industries</t>
  </si>
  <si>
    <t>Appendix Table 13 – Real Gross Domestic Product (GDP) for Selected Industries</t>
  </si>
  <si>
    <t>Appendix Table 11 – Labour Statistics based on Value Added Output</t>
  </si>
  <si>
    <t>Appendix Table 9 – Intermediate Input Statistics</t>
  </si>
  <si>
    <t>Appendix Table 10 – Intermediate Input Statistics for Selected Industries</t>
  </si>
  <si>
    <t>Intermediate inputs are obtained from a chained-Fisher aggregation of energy, material and services inputs.</t>
  </si>
  <si>
    <t>Gross domestic product (GDP) is valued at basic prices. It is calculated as gross output at basic prices minus intermediate inputs at purchaser prices.</t>
  </si>
  <si>
    <t>This combines the North American Industry Classification System (NAICS) codes 111-112.</t>
  </si>
  <si>
    <t>Statistics Canada. Table 383-0032 - Multifactor productivity, gross output, value-added, capital, labour and intermediate inputs at a detailed industry level, by North American Industry Classification System (NAICS), annual (index, 2007=100 unless otherwise noted)</t>
  </si>
  <si>
    <t>(accessed: May 16, 2016)</t>
  </si>
  <si>
    <t>Intermediate Inputs for selected industries, 2007 = 100, 1990-2013</t>
  </si>
  <si>
    <r>
      <rPr>
        <b/>
        <sz val="11"/>
        <color theme="1"/>
        <rFont val="Calibri"/>
        <family val="2"/>
        <scheme val="minor"/>
      </rPr>
      <t>Intermediate Inputs</t>
    </r>
    <r>
      <rPr>
        <sz val="11"/>
        <color theme="1"/>
        <rFont val="Calibri"/>
        <family val="2"/>
        <scheme val="minor"/>
      </rPr>
      <t xml:space="preserve"> (2007 = 100)</t>
    </r>
  </si>
  <si>
    <r>
      <rPr>
        <b/>
        <sz val="11"/>
        <color theme="1"/>
        <rFont val="Calibri"/>
        <family val="2"/>
        <scheme val="minor"/>
      </rPr>
      <t>Land Input††</t>
    </r>
    <r>
      <rPr>
        <sz val="11"/>
        <color theme="1"/>
        <rFont val="Calibri"/>
        <family val="2"/>
        <scheme val="minor"/>
      </rPr>
      <t xml:space="preserve"> (hectares)</t>
    </r>
  </si>
  <si>
    <r>
      <rPr>
        <b/>
        <sz val="11"/>
        <color theme="1"/>
        <rFont val="Calibri"/>
        <family val="2"/>
        <scheme val="minor"/>
      </rPr>
      <t>Capital Productivity</t>
    </r>
    <r>
      <rPr>
        <sz val="11"/>
        <color theme="1"/>
        <rFont val="Calibri"/>
        <family val="2"/>
        <scheme val="minor"/>
      </rPr>
      <t xml:space="preserve"> (millions of 2007 dollars per Capital Input)</t>
    </r>
  </si>
  <si>
    <r>
      <t xml:space="preserve">Intermediate Inputs Productivity </t>
    </r>
    <r>
      <rPr>
        <sz val="11"/>
        <color theme="1"/>
        <rFont val="Calibri"/>
        <family val="2"/>
        <scheme val="minor"/>
      </rPr>
      <t>(millions of 2007 dollars per Intermediate Input)</t>
    </r>
  </si>
  <si>
    <t>Standard Deviation (excluding Aggregate Business Sector)</t>
  </si>
  <si>
    <r>
      <rPr>
        <b/>
        <sz val="11"/>
        <color theme="1"/>
        <rFont val="Calibri"/>
        <family val="2"/>
        <scheme val="minor"/>
      </rPr>
      <t>GHG</t>
    </r>
    <r>
      <rPr>
        <sz val="11"/>
        <color theme="1"/>
        <rFont val="Calibri"/>
        <family val="2"/>
        <scheme val="minor"/>
      </rPr>
      <t xml:space="preserve"> </t>
    </r>
    <r>
      <rPr>
        <b/>
        <sz val="11"/>
        <color theme="1"/>
        <rFont val="Calibri"/>
        <family val="2"/>
        <scheme val="minor"/>
      </rPr>
      <t xml:space="preserve">Emissions Intensity‡‡‡ </t>
    </r>
    <r>
      <rPr>
        <sz val="11"/>
        <color theme="1"/>
        <rFont val="Calibri"/>
        <family val="2"/>
        <scheme val="minor"/>
      </rPr>
      <t>(millions of 2007 dollars per kilotonne of carbon dioxide equivalent)</t>
    </r>
  </si>
  <si>
    <t>‡‡‡ GHG Emissions Intensity is the ratio of emissions of Greenhouse Gases (in kilotonnnes of carbon dioxide equivalents) to Real Gross Output</t>
  </si>
  <si>
    <t>Aggregate Business Sector</t>
  </si>
  <si>
    <r>
      <rPr>
        <b/>
        <sz val="11"/>
        <color theme="1"/>
        <rFont val="Calibri"/>
        <family val="2"/>
        <scheme val="minor"/>
      </rPr>
      <t>Real GDP</t>
    </r>
    <r>
      <rPr>
        <sz val="11"/>
        <color theme="1"/>
        <rFont val="Calibri"/>
        <family val="2"/>
        <scheme val="minor"/>
      </rPr>
      <t xml:space="preserve"> (2007 = 100)</t>
    </r>
  </si>
  <si>
    <t>Aggregate Business Sector*</t>
  </si>
  <si>
    <t>Note: * data from CANSIM Table 383-0021, all other data from CANSIM Tables 383-0032</t>
  </si>
  <si>
    <t>Note: * data from CANSIM Table 383-0021, all other data from CANSIM Tables 383-0032. Real gross output in 2007 dollars generated by scaling Fisher index of real gross output to nominal 2007 gross output.</t>
  </si>
  <si>
    <t>Note:  * data from CANSIM Table 383-0021, all other data from CANSIM Tables 383-0032. Labour input is obtained by chained-Fisher aggregation of hours worked of all workers, classified by education, work experience, and class of worker (e.g. paid workers v. self-employed) using hourly wages as weights.</t>
  </si>
  <si>
    <t>Source: Appendix Tables 2, 10, 12, CANSIM Table 383-0021</t>
  </si>
  <si>
    <t>Source: Appendix Tables 1 - 13</t>
  </si>
  <si>
    <t>Source: Appendix Tables 1 -3, 5 - 13</t>
  </si>
  <si>
    <t>Standard Deviation</t>
  </si>
  <si>
    <t>T-16</t>
  </si>
  <si>
    <t>Primary Resource Industries</t>
  </si>
  <si>
    <t>Secondary Resource Industries</t>
  </si>
  <si>
    <r>
      <t xml:space="preserve">Source: </t>
    </r>
    <r>
      <rPr>
        <sz val="11"/>
        <color theme="1"/>
        <rFont val="Calibri"/>
        <family val="2"/>
        <scheme val="minor"/>
      </rPr>
      <t>Tables 1-6, 10-16</t>
    </r>
  </si>
  <si>
    <r>
      <t xml:space="preserve">Note: </t>
    </r>
    <r>
      <rPr>
        <sz val="11"/>
        <color theme="1"/>
        <rFont val="Calibri"/>
        <family val="2"/>
        <scheme val="minor"/>
      </rPr>
      <t>Leaving out electric generation, transmission, and distribution industry.</t>
    </r>
  </si>
  <si>
    <t>Italicized figures calculated between 2008-2012</t>
  </si>
  <si>
    <t>Forestry and Logging ‡</t>
  </si>
  <si>
    <t>Mining (except oil and gas) ‡</t>
  </si>
  <si>
    <t>Support activities for mining, oil, and gas extraction  ‡</t>
  </si>
  <si>
    <t>Average (Unweighted)</t>
  </si>
  <si>
    <t>Water Productivity*</t>
  </si>
  <si>
    <t>GHG Emissions Intensity</t>
  </si>
  <si>
    <t>GHG Emissions Intensity is the ratio of emissions of Greenhouse Gases (in kilotonnnes of carbon dioxide equivalents) to Real Gross Output</t>
  </si>
  <si>
    <t xml:space="preserve"> * Water productivity figures are calculated from 2005 to2012, unless only available from 2008 to 2012, as inducated by  ‡  </t>
  </si>
  <si>
    <r>
      <rPr>
        <b/>
        <sz val="11"/>
        <color theme="1"/>
        <rFont val="Calibri"/>
        <family val="2"/>
        <scheme val="minor"/>
      </rPr>
      <t xml:space="preserve">GHG Emissions Intensity </t>
    </r>
    <r>
      <rPr>
        <sz val="11"/>
        <color theme="1"/>
        <rFont val="Calibri"/>
        <family val="2"/>
        <scheme val="minor"/>
      </rPr>
      <t>(millions of 2007 dollars per kilotonne of carbon dioxide equiavlent)</t>
    </r>
  </si>
  <si>
    <t>Chart X: Growth of Total Factor Productivity based on Value Added, Major Natural Resource Industries, Per Cent per Year, 1990-2012</t>
  </si>
  <si>
    <t>Chart 1: Growth Rates of Total Factor Productivity based on Gross Output and Value Added, Major Natural Resource Industries, Per Cent per Year, 1990-2012</t>
  </si>
  <si>
    <t>Chart 2: Labour Productivity based on Value Added, Major Natural Resource Industries, $2007 per Hour Worked, 1990 and 2012</t>
  </si>
  <si>
    <t>PCPM</t>
  </si>
  <si>
    <t>SA for mining and oil and gas</t>
  </si>
  <si>
    <t>SA for agriculture and forestry</t>
  </si>
  <si>
    <t>Chart 3: Growth of Gross Output, Labour Input, and Labour Productivity based on Gross Output, Major Natural Resource Industries, Per Cent per Year, 1990-2012</t>
  </si>
  <si>
    <t>Chart 4: Growth of Value Added, Labour Input, and Labour Productivity based on Value Added, Major Natural Resource Industries, Per Cent per Year, 1990-2012</t>
  </si>
  <si>
    <t>Value Added</t>
  </si>
  <si>
    <t>Chart: Growth of TFP, Labour Productivity and Capital Productivity based on Value Added, Major Natural Resource Industries, Per Cent per Year, 1990-2012</t>
  </si>
  <si>
    <t>TFP</t>
  </si>
  <si>
    <t>Chart: Growth of TFP, Labour Productivity, Capital Productivity and Intermediate Input Productivity based on Gross Output, Major Natural Resource Industries, Per Cent per Year, 1990-2012</t>
  </si>
  <si>
    <t>Intermediates Productivity</t>
  </si>
  <si>
    <t>Chart: Intermediate Input Productivity Growth and the Gap between Value Added-Based and Gross Output-Based Labour Productivity Growth, Major Natural Resource Industries, Per Cent per Year, 1990-2012</t>
  </si>
  <si>
    <t>Gap between Value Added-based and Gross Output-based Labour Productivity Growth</t>
  </si>
</sst>
</file>

<file path=xl/styles.xml><?xml version="1.0" encoding="utf-8"?>
<styleSheet xmlns="http://schemas.openxmlformats.org/spreadsheetml/2006/main">
  <numFmts count="5">
    <numFmt numFmtId="164" formatCode="0.000"/>
    <numFmt numFmtId="165" formatCode="#,##0.000"/>
    <numFmt numFmtId="166" formatCode="#,##0.0000"/>
    <numFmt numFmtId="167" formatCode="0.0"/>
    <numFmt numFmtId="168" formatCode="#,##0.0"/>
  </numFmts>
  <fonts count="2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b/>
      <u/>
      <sz val="11"/>
      <color theme="1"/>
      <name val="Calibri"/>
      <family val="2"/>
      <scheme val="minor"/>
    </font>
    <font>
      <sz val="11"/>
      <name val="Calibri"/>
      <family val="2"/>
      <scheme val="minor"/>
    </font>
    <font>
      <b/>
      <sz val="11"/>
      <name val="Calibri"/>
      <family val="2"/>
      <scheme val="minor"/>
    </font>
    <font>
      <sz val="10"/>
      <color rgb="FF000000"/>
      <name val="Verdana"/>
      <family val="2"/>
    </font>
    <font>
      <sz val="10"/>
      <name val="Arial"/>
      <family val="2"/>
    </font>
    <font>
      <sz val="11"/>
      <color rgb="FF00000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auto="1"/>
      </left>
      <right/>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3" fillId="0" borderId="0"/>
  </cellStyleXfs>
  <cellXfs count="370">
    <xf numFmtId="0" fontId="0" fillId="0" borderId="0" xfId="0"/>
    <xf numFmtId="0" fontId="0" fillId="0" borderId="0" xfId="0" applyBorder="1"/>
    <xf numFmtId="0" fontId="0" fillId="0" borderId="0" xfId="0" applyAlignment="1">
      <alignment horizontal="center"/>
    </xf>
    <xf numFmtId="0" fontId="0" fillId="0" borderId="11" xfId="0" applyBorder="1"/>
    <xf numFmtId="0" fontId="16" fillId="0" borderId="0" xfId="0" applyFont="1"/>
    <xf numFmtId="0" fontId="0" fillId="0" borderId="13" xfId="0" applyBorder="1"/>
    <xf numFmtId="0" fontId="0" fillId="0" borderId="0" xfId="0" applyAlignment="1">
      <alignment horizontal="center" vertical="center" wrapText="1"/>
    </xf>
    <xf numFmtId="0" fontId="0" fillId="0" borderId="11" xfId="0" applyBorder="1" applyAlignment="1">
      <alignment horizontal="center" vertical="center" wrapText="1"/>
    </xf>
    <xf numFmtId="0" fontId="0" fillId="0" borderId="0" xfId="0" applyAlignment="1">
      <alignment horizontal="center" vertical="center"/>
    </xf>
    <xf numFmtId="0" fontId="18" fillId="0" borderId="13" xfId="0" applyFont="1" applyBorder="1"/>
    <xf numFmtId="1" fontId="18" fillId="0" borderId="0" xfId="0" applyNumberFormat="1" applyFont="1" applyAlignment="1">
      <alignment horizontal="center"/>
    </xf>
    <xf numFmtId="0" fontId="0" fillId="0" borderId="14" xfId="0" applyBorder="1" applyAlignment="1">
      <alignment horizontal="center" vertical="center" wrapText="1"/>
    </xf>
    <xf numFmtId="1" fontId="18" fillId="0" borderId="0" xfId="0" applyNumberFormat="1" applyFont="1" applyAlignment="1">
      <alignment horizontal="center" vertical="center"/>
    </xf>
    <xf numFmtId="1" fontId="0" fillId="0" borderId="0" xfId="0" applyNumberFormat="1" applyAlignment="1">
      <alignment horizontal="center"/>
    </xf>
    <xf numFmtId="0" fontId="0" fillId="0" borderId="14" xfId="0" applyBorder="1"/>
    <xf numFmtId="0" fontId="0" fillId="0" borderId="11" xfId="0" applyFill="1" applyBorder="1" applyAlignment="1">
      <alignment horizontal="center" vertical="center" wrapText="1"/>
    </xf>
    <xf numFmtId="1" fontId="0" fillId="0" borderId="0" xfId="0" applyNumberFormat="1" applyAlignment="1">
      <alignment horizontal="center" vertical="center"/>
    </xf>
    <xf numFmtId="1" fontId="0" fillId="0" borderId="0" xfId="0" applyNumberFormat="1" applyFill="1" applyAlignment="1">
      <alignment horizontal="center" vertical="center"/>
    </xf>
    <xf numFmtId="0" fontId="0" fillId="0" borderId="0" xfId="0"/>
    <xf numFmtId="0" fontId="0" fillId="0" borderId="0" xfId="0"/>
    <xf numFmtId="0" fontId="0" fillId="0" borderId="0" xfId="0" applyNumberFormat="1"/>
    <xf numFmtId="0" fontId="0" fillId="0" borderId="0" xfId="0"/>
    <xf numFmtId="0" fontId="16" fillId="0" borderId="13" xfId="0" applyFont="1" applyBorder="1" applyAlignment="1">
      <alignment horizontal="center" vertical="center" wrapText="1"/>
    </xf>
    <xf numFmtId="0" fontId="16" fillId="0" borderId="11" xfId="0" applyFont="1" applyBorder="1"/>
    <xf numFmtId="0" fontId="0" fillId="0" borderId="0" xfId="0"/>
    <xf numFmtId="0" fontId="0" fillId="0" borderId="0" xfId="0"/>
    <xf numFmtId="0" fontId="0" fillId="0" borderId="0" xfId="0" applyNumberFormat="1"/>
    <xf numFmtId="0" fontId="0" fillId="0" borderId="0" xfId="0" applyAlignment="1">
      <alignment horizontal="left" vertical="center" wrapText="1"/>
    </xf>
    <xf numFmtId="0" fontId="0" fillId="0" borderId="0" xfId="0"/>
    <xf numFmtId="0" fontId="0" fillId="0" borderId="0" xfId="0"/>
    <xf numFmtId="0" fontId="0" fillId="0" borderId="0" xfId="0" applyNumberFormat="1"/>
    <xf numFmtId="0" fontId="0" fillId="0" borderId="0" xfId="0"/>
    <xf numFmtId="0" fontId="0" fillId="0" borderId="0" xfId="0" applyNumberFormat="1"/>
    <xf numFmtId="1" fontId="0" fillId="0" borderId="0" xfId="0" applyNumberFormat="1" applyBorder="1" applyAlignment="1">
      <alignment horizontal="center"/>
    </xf>
    <xf numFmtId="0" fontId="0" fillId="0" borderId="0" xfId="0"/>
    <xf numFmtId="0" fontId="0" fillId="0" borderId="0" xfId="0" applyNumberFormat="1"/>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Border="1" applyAlignment="1">
      <alignment horizontal="center"/>
    </xf>
    <xf numFmtId="0" fontId="0" fillId="0" borderId="0" xfId="0" applyBorder="1" applyAlignment="1">
      <alignment horizontal="center" vertical="center" wrapText="1"/>
    </xf>
    <xf numFmtId="1" fontId="0" fillId="0" borderId="0" xfId="0" applyNumberFormat="1" applyBorder="1" applyAlignment="1">
      <alignment horizontal="left" vertical="center"/>
    </xf>
    <xf numFmtId="1" fontId="0" fillId="0" borderId="0" xfId="0" applyNumberFormat="1" applyBorder="1" applyAlignment="1">
      <alignment horizontal="center" vertical="center"/>
    </xf>
    <xf numFmtId="3" fontId="0" fillId="0" borderId="0" xfId="0" applyNumberFormat="1" applyAlignment="1">
      <alignment horizontal="center"/>
    </xf>
    <xf numFmtId="3" fontId="0" fillId="0" borderId="0" xfId="0" applyNumberFormat="1" applyAlignment="1">
      <alignment horizontal="center" vertical="center"/>
    </xf>
    <xf numFmtId="3" fontId="0" fillId="0" borderId="0" xfId="0" applyNumberFormat="1" applyFill="1" applyAlignment="1">
      <alignment horizontal="center" vertical="center"/>
    </xf>
    <xf numFmtId="3" fontId="0" fillId="0" borderId="0" xfId="0" applyNumberFormat="1" applyBorder="1" applyAlignment="1">
      <alignment horizontal="center"/>
    </xf>
    <xf numFmtId="4" fontId="0" fillId="0" borderId="0" xfId="0" applyNumberFormat="1" applyAlignment="1">
      <alignment horizontal="center"/>
    </xf>
    <xf numFmtId="165" fontId="0" fillId="0" borderId="0" xfId="0" applyNumberFormat="1" applyAlignment="1">
      <alignment horizontal="center"/>
    </xf>
    <xf numFmtId="165" fontId="0" fillId="0" borderId="11" xfId="0" applyNumberFormat="1" applyBorder="1" applyAlignment="1">
      <alignment horizontal="center" vertical="center" wrapText="1"/>
    </xf>
    <xf numFmtId="165" fontId="0" fillId="0" borderId="0" xfId="0" applyNumberFormat="1" applyBorder="1" applyAlignment="1">
      <alignment horizontal="center"/>
    </xf>
    <xf numFmtId="0" fontId="19" fillId="0" borderId="0" xfId="0" applyFont="1" applyBorder="1" applyAlignment="1">
      <alignment horizontal="center" vertical="center" wrapText="1"/>
    </xf>
    <xf numFmtId="3" fontId="18" fillId="0" borderId="0" xfId="0" applyNumberFormat="1" applyFont="1" applyAlignment="1">
      <alignment horizontal="center" vertical="center"/>
    </xf>
    <xf numFmtId="3" fontId="18" fillId="0" borderId="0" xfId="0" applyNumberFormat="1" applyFont="1" applyFill="1" applyAlignment="1">
      <alignment horizontal="center" vertical="center"/>
    </xf>
    <xf numFmtId="165" fontId="18" fillId="0" borderId="0" xfId="0" applyNumberFormat="1" applyFont="1" applyAlignment="1">
      <alignment horizontal="center"/>
    </xf>
    <xf numFmtId="3" fontId="0" fillId="0" borderId="0" xfId="0" applyNumberFormat="1" applyFont="1" applyBorder="1" applyAlignment="1">
      <alignment horizontal="center"/>
    </xf>
    <xf numFmtId="3" fontId="0" fillId="0" borderId="0" xfId="0" applyNumberFormat="1" applyFont="1" applyAlignment="1">
      <alignment horizontal="center" vertical="center"/>
    </xf>
    <xf numFmtId="3" fontId="0" fillId="0" borderId="0" xfId="0" applyNumberFormat="1" applyFont="1" applyFill="1" applyAlignment="1">
      <alignment horizontal="center" vertical="center"/>
    </xf>
    <xf numFmtId="3" fontId="0" fillId="0" borderId="0" xfId="0" applyNumberFormat="1" applyFont="1" applyFill="1" applyAlignment="1">
      <alignment horizontal="center"/>
    </xf>
    <xf numFmtId="3" fontId="0" fillId="0" borderId="0" xfId="0" applyNumberFormat="1" applyFont="1" applyFill="1" applyBorder="1" applyAlignment="1">
      <alignment horizontal="center"/>
    </xf>
    <xf numFmtId="3" fontId="18" fillId="0" borderId="0" xfId="0" applyNumberFormat="1" applyFont="1" applyFill="1" applyBorder="1" applyAlignment="1">
      <alignment horizontal="center"/>
    </xf>
    <xf numFmtId="165" fontId="18" fillId="0" borderId="0" xfId="0" applyNumberFormat="1" applyFont="1" applyFill="1" applyBorder="1" applyAlignment="1">
      <alignment horizontal="center"/>
    </xf>
    <xf numFmtId="3" fontId="18" fillId="0" borderId="0" xfId="0" applyNumberFormat="1" applyFont="1" applyFill="1" applyAlignment="1">
      <alignment horizontal="center"/>
    </xf>
    <xf numFmtId="3" fontId="0" fillId="0" borderId="0" xfId="0" applyNumberFormat="1" applyFill="1" applyAlignment="1">
      <alignment horizontal="center"/>
    </xf>
    <xf numFmtId="165" fontId="0" fillId="0" borderId="11" xfId="0" applyNumberFormat="1" applyFont="1" applyBorder="1" applyAlignment="1">
      <alignment horizontal="center" vertical="center" wrapText="1"/>
    </xf>
    <xf numFmtId="165" fontId="0" fillId="0" borderId="0" xfId="0" applyNumberFormat="1" applyFont="1" applyFill="1" applyAlignment="1">
      <alignment horizontal="center"/>
    </xf>
    <xf numFmtId="0" fontId="0" fillId="0" borderId="0" xfId="0" applyAlignment="1">
      <alignment wrapText="1"/>
    </xf>
    <xf numFmtId="0" fontId="0" fillId="0" borderId="0" xfId="0" applyAlignment="1"/>
    <xf numFmtId="3" fontId="0" fillId="0" borderId="0" xfId="0" applyNumberFormat="1" applyFill="1" applyBorder="1" applyAlignment="1">
      <alignment horizontal="center"/>
    </xf>
    <xf numFmtId="165" fontId="0" fillId="0" borderId="0" xfId="0" applyNumberFormat="1" applyFont="1" applyFill="1" applyBorder="1" applyAlignment="1">
      <alignment horizontal="center"/>
    </xf>
    <xf numFmtId="165" fontId="0" fillId="0" borderId="0" xfId="0" applyNumberFormat="1" applyFont="1" applyAlignment="1">
      <alignment horizontal="center"/>
    </xf>
    <xf numFmtId="1" fontId="0" fillId="0" borderId="0" xfId="0" applyNumberFormat="1"/>
    <xf numFmtId="0" fontId="22" fillId="0" borderId="0" xfId="0" applyFont="1"/>
    <xf numFmtId="0" fontId="0" fillId="0" borderId="0" xfId="0" applyAlignment="1">
      <alignment horizontal="left" vertical="center"/>
    </xf>
    <xf numFmtId="0" fontId="0" fillId="0" borderId="15" xfId="0" applyBorder="1" applyAlignment="1">
      <alignment horizontal="center" vertical="center" wrapText="1"/>
    </xf>
    <xf numFmtId="0" fontId="16" fillId="0" borderId="14" xfId="0" applyFont="1" applyBorder="1"/>
    <xf numFmtId="0" fontId="0" fillId="0" borderId="16" xfId="0" applyBorder="1" applyAlignment="1">
      <alignment vertical="top" wrapText="1"/>
    </xf>
    <xf numFmtId="0" fontId="0" fillId="0" borderId="13" xfId="0" applyBorder="1" applyAlignment="1">
      <alignment vertical="top" wrapText="1"/>
    </xf>
    <xf numFmtId="0" fontId="20" fillId="0" borderId="0" xfId="0" applyFont="1" applyFill="1" applyAlignment="1">
      <alignment vertical="center"/>
    </xf>
    <xf numFmtId="0" fontId="0" fillId="0" borderId="0" xfId="0" applyBorder="1" applyAlignment="1">
      <alignment vertical="top" wrapText="1"/>
    </xf>
    <xf numFmtId="166" fontId="0" fillId="0" borderId="0" xfId="0" applyNumberFormat="1" applyFont="1" applyFill="1" applyAlignment="1">
      <alignment horizontal="center"/>
    </xf>
    <xf numFmtId="0" fontId="16" fillId="0" borderId="0" xfId="0" applyFont="1" applyAlignment="1">
      <alignment horizontal="center" vertical="center" wrapText="1"/>
    </xf>
    <xf numFmtId="166" fontId="0" fillId="0" borderId="0" xfId="0" applyNumberFormat="1" applyFill="1" applyAlignment="1">
      <alignment horizontal="center"/>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Alignment="1">
      <alignment horizontal="center" vertical="center" wrapText="1"/>
    </xf>
    <xf numFmtId="1" fontId="20" fillId="0" borderId="0" xfId="0" applyNumberFormat="1" applyFont="1" applyFill="1" applyAlignment="1">
      <alignment horizontal="center"/>
    </xf>
    <xf numFmtId="0" fontId="0" fillId="0" borderId="13" xfId="0" applyFill="1" applyBorder="1" applyAlignment="1">
      <alignment vertical="top"/>
    </xf>
    <xf numFmtId="0" fontId="16" fillId="0" borderId="11" xfId="0" applyFont="1" applyBorder="1" applyAlignment="1">
      <alignment horizontal="center" vertical="center" wrapText="1"/>
    </xf>
    <xf numFmtId="0" fontId="0" fillId="0" borderId="0" xfId="0"/>
    <xf numFmtId="0" fontId="0" fillId="0" borderId="0" xfId="0"/>
    <xf numFmtId="0" fontId="0" fillId="0" borderId="0" xfId="0" applyAlignment="1">
      <alignment horizontal="center"/>
    </xf>
    <xf numFmtId="0" fontId="23" fillId="0" borderId="0" xfId="42" applyFill="1"/>
    <xf numFmtId="0" fontId="0" fillId="0" borderId="20" xfId="0" applyBorder="1"/>
    <xf numFmtId="0" fontId="0" fillId="0" borderId="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0" xfId="0" applyFill="1" applyBorder="1" applyAlignment="1">
      <alignment horizontal="center" vertical="center"/>
    </xf>
    <xf numFmtId="0" fontId="0" fillId="0" borderId="24" xfId="0" applyBorder="1" applyAlignment="1">
      <alignment horizontal="center" vertical="center"/>
    </xf>
    <xf numFmtId="0" fontId="0" fillId="0" borderId="23" xfId="0" applyBorder="1" applyAlignment="1">
      <alignment horizontal="center" vertical="center"/>
    </xf>
    <xf numFmtId="0" fontId="0" fillId="0" borderId="0" xfId="0" applyBorder="1" applyAlignment="1">
      <alignment horizontal="center" vertical="center"/>
    </xf>
    <xf numFmtId="0" fontId="0" fillId="0" borderId="23" xfId="0" applyFill="1" applyBorder="1"/>
    <xf numFmtId="0" fontId="0" fillId="0" borderId="21" xfId="0" applyBorder="1" applyAlignment="1">
      <alignment horizontal="center" vertical="center"/>
    </xf>
    <xf numFmtId="0" fontId="0" fillId="0" borderId="0" xfId="0" applyFill="1" applyBorder="1"/>
    <xf numFmtId="0" fontId="0" fillId="0" borderId="0" xfId="0" applyFill="1"/>
    <xf numFmtId="0" fontId="0" fillId="0" borderId="23" xfId="0" applyFill="1" applyBorder="1" applyAlignment="1">
      <alignment horizontal="center" vertical="center"/>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wrapText="1"/>
    </xf>
    <xf numFmtId="1" fontId="0" fillId="0" borderId="0" xfId="0" applyNumberFormat="1" applyAlignment="1">
      <alignment horizontal="left" vertical="center" wrapText="1"/>
    </xf>
    <xf numFmtId="0" fontId="0" fillId="0" borderId="0" xfId="0" applyBorder="1" applyAlignment="1">
      <alignment horizontal="left" vertical="center" wrapText="1"/>
    </xf>
    <xf numFmtId="2" fontId="0" fillId="0" borderId="0" xfId="0" applyNumberFormat="1"/>
    <xf numFmtId="2" fontId="0" fillId="0" borderId="0" xfId="0" applyNumberFormat="1" applyAlignment="1">
      <alignment horizontal="center" vertical="center"/>
    </xf>
    <xf numFmtId="164" fontId="0" fillId="0" borderId="0" xfId="0" applyNumberFormat="1" applyAlignment="1">
      <alignment horizontal="left" vertical="center" wrapText="1"/>
    </xf>
    <xf numFmtId="167" fontId="0" fillId="0" borderId="0" xfId="0" applyNumberFormat="1" applyAlignment="1">
      <alignment horizontal="left" vertical="center" wrapText="1"/>
    </xf>
    <xf numFmtId="167" fontId="0" fillId="0" borderId="0" xfId="0" applyNumberFormat="1"/>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wrapText="1"/>
    </xf>
    <xf numFmtId="1" fontId="0" fillId="0" borderId="0" xfId="0" applyNumberFormat="1" applyAlignment="1">
      <alignment horizontal="left" vertical="center" wrapText="1"/>
    </xf>
    <xf numFmtId="3" fontId="0" fillId="0" borderId="0" xfId="0" applyNumberFormat="1"/>
    <xf numFmtId="0" fontId="0" fillId="0" borderId="0" xfId="0" applyAlignment="1">
      <alignment horizontal="left" vertical="center" wrapText="1"/>
    </xf>
    <xf numFmtId="0" fontId="0" fillId="0" borderId="0" xfId="0" applyAlignment="1">
      <alignment horizontal="center" vertical="center" wrapText="1"/>
    </xf>
    <xf numFmtId="165" fontId="0" fillId="0" borderId="25" xfId="0" applyNumberFormat="1" applyFont="1" applyBorder="1" applyAlignment="1">
      <alignment horizontal="center" vertical="center" wrapText="1"/>
    </xf>
    <xf numFmtId="165" fontId="0" fillId="0" borderId="10" xfId="0" applyNumberFormat="1" applyFont="1" applyFill="1" applyBorder="1" applyAlignment="1">
      <alignment horizontal="center"/>
    </xf>
    <xf numFmtId="165" fontId="0" fillId="0" borderId="10" xfId="0" applyNumberFormat="1" applyBorder="1" applyAlignment="1">
      <alignment horizontal="center"/>
    </xf>
    <xf numFmtId="4" fontId="0" fillId="0" borderId="10" xfId="0" applyNumberFormat="1" applyBorder="1" applyAlignment="1">
      <alignment horizontal="center"/>
    </xf>
    <xf numFmtId="3" fontId="0" fillId="0" borderId="10" xfId="0" applyNumberFormat="1" applyBorder="1" applyAlignment="1">
      <alignment horizontal="center"/>
    </xf>
    <xf numFmtId="3" fontId="0" fillId="0" borderId="13" xfId="0" applyNumberFormat="1" applyFont="1" applyFill="1" applyBorder="1" applyAlignment="1">
      <alignment horizontal="center"/>
    </xf>
    <xf numFmtId="3" fontId="18" fillId="0" borderId="13" xfId="0" applyNumberFormat="1" applyFont="1" applyFill="1" applyBorder="1" applyAlignment="1">
      <alignment horizontal="center"/>
    </xf>
    <xf numFmtId="3" fontId="0" fillId="0" borderId="13" xfId="0" applyNumberFormat="1" applyBorder="1" applyAlignment="1">
      <alignment horizontal="center"/>
    </xf>
    <xf numFmtId="4" fontId="0" fillId="0" borderId="13" xfId="0" applyNumberFormat="1" applyBorder="1" applyAlignment="1">
      <alignment horizontal="center"/>
    </xf>
    <xf numFmtId="0" fontId="0" fillId="0" borderId="12" xfId="0" applyBorder="1" applyAlignment="1"/>
    <xf numFmtId="0" fontId="0" fillId="0" borderId="26" xfId="0" applyBorder="1"/>
    <xf numFmtId="0" fontId="0" fillId="0" borderId="10" xfId="0" applyBorder="1"/>
    <xf numFmtId="0" fontId="0" fillId="0" borderId="0" xfId="0" applyBorder="1"/>
    <xf numFmtId="0" fontId="0" fillId="0" borderId="0" xfId="0"/>
    <xf numFmtId="0" fontId="0" fillId="0" borderId="0" xfId="0" applyNumberFormat="1"/>
    <xf numFmtId="3" fontId="0" fillId="0" borderId="16" xfId="0" applyNumberFormat="1" applyFont="1" applyFill="1" applyBorder="1" applyAlignment="1">
      <alignment horizontal="center"/>
    </xf>
    <xf numFmtId="0" fontId="0" fillId="0" borderId="25" xfId="0" applyBorder="1" applyAlignment="1">
      <alignment horizontal="center" vertical="center" wrapText="1"/>
    </xf>
    <xf numFmtId="4" fontId="0" fillId="0" borderId="0" xfId="0" applyNumberFormat="1" applyBorder="1" applyAlignment="1">
      <alignment horizontal="center"/>
    </xf>
    <xf numFmtId="3" fontId="0" fillId="0" borderId="0" xfId="0" applyNumberFormat="1" applyFont="1" applyFill="1" applyBorder="1" applyAlignment="1">
      <alignment horizontal="center" vertical="center"/>
    </xf>
    <xf numFmtId="1" fontId="0" fillId="0" borderId="0" xfId="0" applyNumberFormat="1" applyFill="1" applyBorder="1" applyAlignment="1">
      <alignment horizontal="center" vertical="center"/>
    </xf>
    <xf numFmtId="0" fontId="0" fillId="0" borderId="13" xfId="0" applyBorder="1"/>
    <xf numFmtId="3" fontId="0" fillId="0" borderId="10" xfId="0" applyNumberFormat="1" applyBorder="1" applyAlignment="1">
      <alignment horizontal="center" vertical="center"/>
    </xf>
    <xf numFmtId="164" fontId="0" fillId="0" borderId="0" xfId="0" applyNumberFormat="1" applyBorder="1" applyAlignment="1">
      <alignment horizontal="center"/>
    </xf>
    <xf numFmtId="0" fontId="0" fillId="0" borderId="10" xfId="0" applyBorder="1" applyAlignment="1">
      <alignment horizontal="center"/>
    </xf>
    <xf numFmtId="1" fontId="0" fillId="0" borderId="10" xfId="0" applyNumberFormat="1" applyBorder="1" applyAlignment="1">
      <alignment horizontal="center" vertical="center"/>
    </xf>
    <xf numFmtId="3" fontId="18" fillId="0" borderId="10" xfId="0" applyNumberFormat="1" applyFont="1" applyFill="1" applyBorder="1" applyAlignment="1">
      <alignment horizontal="center" vertical="center"/>
    </xf>
    <xf numFmtId="3" fontId="0" fillId="0" borderId="10" xfId="0" applyNumberFormat="1" applyFont="1" applyFill="1" applyBorder="1" applyAlignment="1">
      <alignment horizontal="center" vertical="center"/>
    </xf>
    <xf numFmtId="3" fontId="0" fillId="0" borderId="13" xfId="0" applyNumberFormat="1" applyFont="1" applyFill="1" applyBorder="1" applyAlignment="1">
      <alignment horizontal="center" vertical="center"/>
    </xf>
    <xf numFmtId="3" fontId="0" fillId="0" borderId="0" xfId="0" applyNumberFormat="1" applyFill="1" applyBorder="1" applyAlignment="1">
      <alignment horizontal="center" vertical="center"/>
    </xf>
    <xf numFmtId="0" fontId="0" fillId="0" borderId="10" xfId="0" applyBorder="1" applyAlignment="1">
      <alignment horizontal="center" vertical="center"/>
    </xf>
    <xf numFmtId="2" fontId="0" fillId="0" borderId="10" xfId="0" applyNumberFormat="1" applyBorder="1" applyAlignment="1">
      <alignment horizontal="center"/>
    </xf>
    <xf numFmtId="0" fontId="0" fillId="0" borderId="0" xfId="0"/>
    <xf numFmtId="0" fontId="0" fillId="0" borderId="0" xfId="0"/>
    <xf numFmtId="0" fontId="0" fillId="0" borderId="0" xfId="0" applyAlignment="1">
      <alignment wrapText="1"/>
    </xf>
    <xf numFmtId="165" fontId="18" fillId="0" borderId="0" xfId="0" applyNumberFormat="1" applyFont="1" applyBorder="1" applyAlignment="1">
      <alignment horizontal="center"/>
    </xf>
    <xf numFmtId="3" fontId="0" fillId="0" borderId="16" xfId="0" applyNumberFormat="1" applyBorder="1" applyAlignment="1">
      <alignment horizontal="center"/>
    </xf>
    <xf numFmtId="3" fontId="0" fillId="0" borderId="0" xfId="0" applyNumberFormat="1" applyBorder="1" applyAlignment="1">
      <alignment horizontal="center" vertical="center"/>
    </xf>
    <xf numFmtId="3" fontId="18" fillId="0" borderId="13" xfId="0" applyNumberFormat="1" applyFont="1" applyFill="1" applyBorder="1" applyAlignment="1">
      <alignment horizontal="center" vertical="center"/>
    </xf>
    <xf numFmtId="3" fontId="0" fillId="0" borderId="13" xfId="0" applyNumberFormat="1" applyFill="1" applyBorder="1" applyAlignment="1">
      <alignment horizontal="center"/>
    </xf>
    <xf numFmtId="165" fontId="0" fillId="0" borderId="0" xfId="0" applyNumberFormat="1" applyFont="1" applyBorder="1" applyAlignment="1">
      <alignment horizontal="center"/>
    </xf>
    <xf numFmtId="0" fontId="0" fillId="0" borderId="0" xfId="0" applyFill="1" applyAlignment="1">
      <alignment horizontal="left" wrapText="1"/>
    </xf>
    <xf numFmtId="0" fontId="0" fillId="0" borderId="0" xfId="0" applyAlignment="1">
      <alignment horizontal="left" wrapText="1"/>
    </xf>
    <xf numFmtId="0" fontId="0" fillId="0" borderId="0" xfId="0" applyAlignment="1">
      <alignment horizontal="left" vertical="center" wrapText="1"/>
    </xf>
    <xf numFmtId="0" fontId="0" fillId="0" borderId="0" xfId="0" applyBorder="1" applyAlignment="1">
      <alignment horizontal="center" vertical="top" wrapText="1"/>
    </xf>
    <xf numFmtId="0" fontId="0" fillId="0" borderId="0" xfId="0" applyBorder="1" applyAlignment="1">
      <alignment horizontal="center" vertical="top" wrapText="1"/>
    </xf>
    <xf numFmtId="0" fontId="0" fillId="0" borderId="10" xfId="0" applyBorder="1" applyAlignment="1">
      <alignment horizontal="center" vertical="top" wrapText="1"/>
    </xf>
    <xf numFmtId="0" fontId="0" fillId="0" borderId="10" xfId="0" applyBorder="1" applyAlignment="1">
      <alignment horizontal="left" vertical="top" wrapText="1"/>
    </xf>
    <xf numFmtId="0" fontId="0" fillId="0" borderId="0" xfId="0" applyBorder="1" applyAlignment="1">
      <alignment horizontal="left" vertical="top" wrapText="1"/>
    </xf>
    <xf numFmtId="0" fontId="0" fillId="0" borderId="25" xfId="0" applyBorder="1" applyAlignment="1">
      <alignment horizontal="center" vertical="center" wrapText="1"/>
    </xf>
    <xf numFmtId="165" fontId="0" fillId="0" borderId="25" xfId="0" applyNumberFormat="1" applyBorder="1" applyAlignment="1">
      <alignment horizontal="center" vertical="center" wrapText="1"/>
    </xf>
    <xf numFmtId="167" fontId="0" fillId="0" borderId="0" xfId="0" applyNumberFormat="1" applyAlignment="1">
      <alignment horizontal="center"/>
    </xf>
    <xf numFmtId="167" fontId="0" fillId="0" borderId="0" xfId="0" applyNumberFormat="1" applyAlignment="1">
      <alignment horizontal="center" vertical="center"/>
    </xf>
    <xf numFmtId="0" fontId="24" fillId="0" borderId="0" xfId="0" applyFont="1"/>
    <xf numFmtId="0" fontId="0" fillId="0" borderId="0" xfId="0"/>
    <xf numFmtId="0" fontId="16" fillId="0" borderId="0" xfId="0" applyFont="1"/>
    <xf numFmtId="3" fontId="0" fillId="0" borderId="10" xfId="0" applyNumberFormat="1" applyFill="1" applyBorder="1" applyAlignment="1">
      <alignment horizontal="center"/>
    </xf>
    <xf numFmtId="3" fontId="0" fillId="0" borderId="10" xfId="0" applyNumberFormat="1" applyFont="1" applyFill="1" applyBorder="1" applyAlignment="1">
      <alignment horizontal="center"/>
    </xf>
    <xf numFmtId="3" fontId="0" fillId="0" borderId="12" xfId="0" applyNumberFormat="1" applyFont="1" applyFill="1" applyBorder="1" applyAlignment="1">
      <alignment horizontal="center" vertical="center"/>
    </xf>
    <xf numFmtId="3" fontId="18" fillId="0" borderId="10" xfId="0" applyNumberFormat="1" applyFont="1" applyFill="1" applyBorder="1" applyAlignment="1">
      <alignment horizontal="center"/>
    </xf>
    <xf numFmtId="0" fontId="0" fillId="0" borderId="0" xfId="0" applyFill="1" applyAlignment="1">
      <alignment wrapText="1"/>
    </xf>
    <xf numFmtId="1" fontId="0" fillId="0" borderId="10" xfId="0" applyNumberFormat="1" applyBorder="1" applyAlignment="1">
      <alignment horizontal="center"/>
    </xf>
    <xf numFmtId="0" fontId="0" fillId="0" borderId="0" xfId="0"/>
    <xf numFmtId="0" fontId="0" fillId="0" borderId="0" xfId="0" applyBorder="1"/>
    <xf numFmtId="0" fontId="0" fillId="0" borderId="11" xfId="0" applyBorder="1"/>
    <xf numFmtId="0" fontId="0" fillId="0" borderId="13" xfId="0" applyBorder="1"/>
    <xf numFmtId="0" fontId="0" fillId="0" borderId="11" xfId="0" applyBorder="1" applyAlignment="1">
      <alignment horizontal="center" vertical="center" wrapText="1"/>
    </xf>
    <xf numFmtId="1" fontId="0" fillId="0" borderId="0" xfId="0" applyNumberFormat="1" applyAlignment="1">
      <alignment horizontal="center"/>
    </xf>
    <xf numFmtId="0" fontId="0" fillId="0" borderId="14" xfId="0" applyBorder="1"/>
    <xf numFmtId="0" fontId="0" fillId="0" borderId="11" xfId="0" applyFill="1" applyBorder="1" applyAlignment="1">
      <alignment horizontal="center" vertical="center" wrapText="1"/>
    </xf>
    <xf numFmtId="1" fontId="0" fillId="0" borderId="0" xfId="0" applyNumberFormat="1" applyAlignment="1">
      <alignment horizontal="center" vertical="center"/>
    </xf>
    <xf numFmtId="0" fontId="0" fillId="0" borderId="0" xfId="0" applyNumberFormat="1"/>
    <xf numFmtId="0" fontId="16" fillId="0" borderId="11" xfId="0" applyFont="1" applyBorder="1"/>
    <xf numFmtId="0" fontId="0" fillId="0" borderId="0" xfId="0" applyAlignment="1">
      <alignment horizontal="left" vertical="center" wrapText="1"/>
    </xf>
    <xf numFmtId="1" fontId="0" fillId="0" borderId="0" xfId="0" applyNumberFormat="1" applyBorder="1" applyAlignment="1">
      <alignment horizontal="center"/>
    </xf>
    <xf numFmtId="0" fontId="0" fillId="0" borderId="0" xfId="0" applyBorder="1" applyAlignment="1">
      <alignment horizontal="center"/>
    </xf>
    <xf numFmtId="3" fontId="0" fillId="0" borderId="0" xfId="0" applyNumberFormat="1" applyAlignment="1">
      <alignment horizontal="center"/>
    </xf>
    <xf numFmtId="3" fontId="0" fillId="0" borderId="0" xfId="0" applyNumberFormat="1" applyBorder="1" applyAlignment="1">
      <alignment horizontal="center"/>
    </xf>
    <xf numFmtId="4" fontId="0" fillId="0" borderId="0" xfId="0" applyNumberFormat="1" applyAlignment="1">
      <alignment horizontal="center"/>
    </xf>
    <xf numFmtId="165" fontId="0" fillId="0" borderId="11" xfId="0" applyNumberFormat="1" applyBorder="1" applyAlignment="1">
      <alignment horizontal="center" vertical="center" wrapText="1"/>
    </xf>
    <xf numFmtId="165" fontId="0" fillId="0" borderId="0" xfId="0" applyNumberFormat="1" applyBorder="1" applyAlignment="1">
      <alignment horizontal="center"/>
    </xf>
    <xf numFmtId="3" fontId="0" fillId="0" borderId="0" xfId="0" applyNumberFormat="1" applyFont="1" applyFill="1" applyAlignment="1">
      <alignment horizontal="center"/>
    </xf>
    <xf numFmtId="3" fontId="0" fillId="0" borderId="0" xfId="0" applyNumberFormat="1" applyFont="1" applyFill="1" applyBorder="1" applyAlignment="1">
      <alignment horizontal="center"/>
    </xf>
    <xf numFmtId="0" fontId="0" fillId="0" borderId="0" xfId="0" applyAlignment="1">
      <alignment wrapText="1"/>
    </xf>
    <xf numFmtId="0" fontId="0" fillId="0" borderId="0" xfId="0" applyAlignment="1"/>
    <xf numFmtId="0" fontId="0" fillId="0" borderId="15" xfId="0" applyBorder="1" applyAlignment="1">
      <alignment horizontal="center" vertical="center" wrapText="1"/>
    </xf>
    <xf numFmtId="0" fontId="16" fillId="0" borderId="11" xfId="0" applyFont="1" applyBorder="1" applyAlignment="1">
      <alignment horizontal="center" vertical="center" wrapText="1"/>
    </xf>
    <xf numFmtId="167" fontId="0" fillId="0" borderId="0" xfId="0" applyNumberFormat="1"/>
    <xf numFmtId="0" fontId="0" fillId="0" borderId="0" xfId="0"/>
    <xf numFmtId="3" fontId="0" fillId="0" borderId="0" xfId="0" applyNumberFormat="1" applyAlignment="1">
      <alignment horizontal="center"/>
    </xf>
    <xf numFmtId="3" fontId="0" fillId="0" borderId="0" xfId="0" applyNumberFormat="1" applyBorder="1" applyAlignment="1">
      <alignment horizontal="center"/>
    </xf>
    <xf numFmtId="4" fontId="0" fillId="0" borderId="0" xfId="0" applyNumberFormat="1" applyAlignment="1">
      <alignment horizontal="center"/>
    </xf>
    <xf numFmtId="3" fontId="0" fillId="0" borderId="0" xfId="0" applyNumberFormat="1" applyFont="1" applyFill="1" applyBorder="1" applyAlignment="1">
      <alignment horizontal="center"/>
    </xf>
    <xf numFmtId="3" fontId="0" fillId="0" borderId="0" xfId="0" applyNumberFormat="1" applyFill="1" applyBorder="1" applyAlignment="1">
      <alignment horizontal="center"/>
    </xf>
    <xf numFmtId="0" fontId="0" fillId="0" borderId="0" xfId="0"/>
    <xf numFmtId="0" fontId="0" fillId="0" borderId="0" xfId="0" applyBorder="1"/>
    <xf numFmtId="0" fontId="0" fillId="0" borderId="0" xfId="0" applyAlignment="1">
      <alignment horizontal="center"/>
    </xf>
    <xf numFmtId="0" fontId="0" fillId="0" borderId="11" xfId="0" applyBorder="1" applyAlignment="1">
      <alignment horizontal="center" vertical="center" wrapText="1"/>
    </xf>
    <xf numFmtId="3" fontId="0" fillId="0" borderId="0" xfId="0" applyNumberFormat="1" applyAlignment="1">
      <alignment horizontal="center"/>
    </xf>
    <xf numFmtId="3" fontId="0" fillId="0" borderId="0" xfId="0" applyNumberFormat="1" applyBorder="1" applyAlignment="1">
      <alignment horizontal="center"/>
    </xf>
    <xf numFmtId="4" fontId="0" fillId="0" borderId="0" xfId="0" applyNumberFormat="1" applyAlignment="1">
      <alignment horizontal="center"/>
    </xf>
    <xf numFmtId="165" fontId="0" fillId="0" borderId="0" xfId="0" applyNumberFormat="1" applyBorder="1" applyAlignment="1">
      <alignment horizontal="center"/>
    </xf>
    <xf numFmtId="3" fontId="0" fillId="0" borderId="0" xfId="0" applyNumberFormat="1" applyFont="1" applyFill="1" applyAlignment="1">
      <alignment horizontal="center"/>
    </xf>
    <xf numFmtId="3" fontId="0" fillId="0" borderId="0" xfId="0" applyNumberFormat="1" applyFont="1" applyFill="1" applyBorder="1" applyAlignment="1">
      <alignment horizontal="center"/>
    </xf>
    <xf numFmtId="165" fontId="18" fillId="0" borderId="0" xfId="0" applyNumberFormat="1" applyFont="1" applyFill="1" applyBorder="1" applyAlignment="1">
      <alignment horizontal="center"/>
    </xf>
    <xf numFmtId="165" fontId="0" fillId="0" borderId="0" xfId="0" applyNumberFormat="1" applyFont="1" applyFill="1" applyBorder="1" applyAlignment="1">
      <alignment horizontal="center"/>
    </xf>
    <xf numFmtId="0" fontId="16" fillId="0" borderId="11" xfId="0" applyFont="1" applyBorder="1" applyAlignment="1">
      <alignment horizontal="center" vertical="center" wrapText="1"/>
    </xf>
    <xf numFmtId="4" fontId="0" fillId="0" borderId="10" xfId="0" applyNumberFormat="1" applyBorder="1" applyAlignment="1">
      <alignment horizontal="center"/>
    </xf>
    <xf numFmtId="3" fontId="0" fillId="0" borderId="10" xfId="0" applyNumberFormat="1" applyBorder="1" applyAlignment="1">
      <alignment horizontal="center"/>
    </xf>
    <xf numFmtId="0" fontId="0" fillId="0" borderId="10" xfId="0" applyBorder="1"/>
    <xf numFmtId="0" fontId="0" fillId="0" borderId="25" xfId="0" applyBorder="1" applyAlignment="1">
      <alignment horizontal="center" vertical="center" wrapText="1"/>
    </xf>
    <xf numFmtId="4" fontId="0" fillId="0" borderId="0" xfId="0" applyNumberFormat="1" applyBorder="1" applyAlignment="1">
      <alignment horizontal="center"/>
    </xf>
    <xf numFmtId="3" fontId="0" fillId="0" borderId="0" xfId="0" applyNumberFormat="1" applyFont="1" applyFill="1" applyBorder="1" applyAlignment="1">
      <alignment horizontal="center" vertical="center"/>
    </xf>
    <xf numFmtId="0" fontId="0" fillId="0" borderId="0" xfId="0" applyFill="1" applyAlignment="1">
      <alignment horizontal="left" wrapText="1"/>
    </xf>
    <xf numFmtId="0" fontId="0" fillId="0" borderId="0" xfId="0" applyAlignment="1">
      <alignment horizontal="left" wrapText="1"/>
    </xf>
    <xf numFmtId="0" fontId="0" fillId="0" borderId="0" xfId="0" applyAlignment="1">
      <alignment horizontal="left" vertical="center" wrapText="1"/>
    </xf>
    <xf numFmtId="4" fontId="0" fillId="0" borderId="29" xfId="0" applyNumberFormat="1" applyFont="1" applyBorder="1" applyAlignment="1">
      <alignment horizontal="center" vertical="center"/>
    </xf>
    <xf numFmtId="4" fontId="0" fillId="0" borderId="0" xfId="0" applyNumberFormat="1" applyFont="1" applyAlignment="1">
      <alignment horizontal="center" vertical="center"/>
    </xf>
    <xf numFmtId="0" fontId="0" fillId="0" borderId="0" xfId="0" applyAlignment="1">
      <alignment horizontal="left" vertical="top"/>
    </xf>
    <xf numFmtId="0" fontId="0" fillId="0" borderId="29" xfId="0" applyBorder="1" applyAlignment="1">
      <alignment horizontal="center" vertical="center" wrapText="1"/>
    </xf>
    <xf numFmtId="4" fontId="0" fillId="0" borderId="29" xfId="0" applyNumberFormat="1" applyBorder="1" applyAlignment="1">
      <alignment horizontal="center" vertical="center"/>
    </xf>
    <xf numFmtId="4" fontId="0" fillId="0" borderId="0" xfId="0" applyNumberFormat="1" applyFont="1" applyAlignment="1">
      <alignment horizontal="center" vertical="center" wrapText="1"/>
    </xf>
    <xf numFmtId="4" fontId="0" fillId="0" borderId="0" xfId="0" applyNumberFormat="1" applyFont="1" applyBorder="1" applyAlignment="1">
      <alignment horizontal="center" vertical="center"/>
    </xf>
    <xf numFmtId="4" fontId="18" fillId="0" borderId="10" xfId="0" applyNumberFormat="1" applyFont="1" applyBorder="1" applyAlignment="1">
      <alignment horizontal="center"/>
    </xf>
    <xf numFmtId="4" fontId="0" fillId="0" borderId="0" xfId="0" applyNumberFormat="1" applyBorder="1" applyAlignment="1">
      <alignment horizontal="center" vertical="center"/>
    </xf>
    <xf numFmtId="0" fontId="0" fillId="0" borderId="0" xfId="0" applyFont="1" applyAlignment="1">
      <alignment horizontal="center" vertical="center"/>
    </xf>
    <xf numFmtId="0" fontId="0" fillId="0" borderId="0" xfId="0"/>
    <xf numFmtId="0" fontId="0" fillId="0" borderId="0" xfId="0" applyBorder="1"/>
    <xf numFmtId="0" fontId="0" fillId="0" borderId="0" xfId="0" applyAlignment="1">
      <alignment horizontal="center"/>
    </xf>
    <xf numFmtId="0" fontId="0" fillId="0" borderId="13" xfId="0" applyBorder="1"/>
    <xf numFmtId="0" fontId="0" fillId="0" borderId="11" xfId="0" applyBorder="1" applyAlignment="1">
      <alignment horizontal="center" vertical="center" wrapText="1"/>
    </xf>
    <xf numFmtId="0" fontId="0" fillId="0" borderId="14" xfId="0" applyBorder="1" applyAlignment="1">
      <alignment horizontal="center" vertical="center" wrapText="1"/>
    </xf>
    <xf numFmtId="1" fontId="0" fillId="0" borderId="0" xfId="0" applyNumberFormat="1" applyAlignment="1">
      <alignment horizontal="center"/>
    </xf>
    <xf numFmtId="0" fontId="0" fillId="0" borderId="14" xfId="0" applyBorder="1"/>
    <xf numFmtId="1" fontId="0" fillId="0" borderId="0" xfId="0" applyNumberFormat="1" applyAlignment="1">
      <alignment horizontal="center" vertical="center"/>
    </xf>
    <xf numFmtId="1" fontId="0" fillId="0" borderId="0" xfId="0" applyNumberFormat="1" applyFill="1" applyAlignment="1">
      <alignment horizontal="center" vertical="center"/>
    </xf>
    <xf numFmtId="0" fontId="16" fillId="0" borderId="13" xfId="0" applyFont="1" applyBorder="1" applyAlignment="1">
      <alignment horizontal="center" vertical="center" wrapText="1"/>
    </xf>
    <xf numFmtId="1" fontId="0" fillId="0" borderId="0" xfId="0" applyNumberFormat="1" applyBorder="1" applyAlignment="1">
      <alignment horizontal="center"/>
    </xf>
    <xf numFmtId="0" fontId="0" fillId="0" borderId="0" xfId="0" applyBorder="1" applyAlignment="1">
      <alignment horizontal="center"/>
    </xf>
    <xf numFmtId="3" fontId="0" fillId="0" borderId="0" xfId="0" applyNumberFormat="1" applyAlignment="1">
      <alignment horizontal="center"/>
    </xf>
    <xf numFmtId="3" fontId="0" fillId="0" borderId="0" xfId="0" applyNumberFormat="1" applyBorder="1" applyAlignment="1">
      <alignment horizontal="center"/>
    </xf>
    <xf numFmtId="4" fontId="0" fillId="0" borderId="0" xfId="0" applyNumberFormat="1" applyAlignment="1">
      <alignment horizontal="center"/>
    </xf>
    <xf numFmtId="165" fontId="0" fillId="0" borderId="0" xfId="0" applyNumberFormat="1" applyBorder="1" applyAlignment="1">
      <alignment horizontal="center"/>
    </xf>
    <xf numFmtId="0" fontId="19" fillId="0" borderId="0" xfId="0" applyFont="1" applyBorder="1" applyAlignment="1">
      <alignment horizontal="center" vertical="center" wrapText="1"/>
    </xf>
    <xf numFmtId="0" fontId="0" fillId="0" borderId="0" xfId="0" applyAlignment="1">
      <alignment wrapText="1"/>
    </xf>
    <xf numFmtId="0" fontId="0" fillId="0" borderId="0" xfId="0" applyAlignment="1"/>
    <xf numFmtId="165" fontId="0" fillId="0" borderId="0" xfId="0" applyNumberFormat="1" applyFont="1" applyFill="1" applyBorder="1" applyAlignment="1">
      <alignment horizontal="center"/>
    </xf>
    <xf numFmtId="4" fontId="0" fillId="0" borderId="10" xfId="0" applyNumberFormat="1" applyBorder="1" applyAlignment="1">
      <alignment horizontal="center"/>
    </xf>
    <xf numFmtId="3" fontId="0" fillId="0" borderId="10" xfId="0" applyNumberFormat="1" applyBorder="1" applyAlignment="1">
      <alignment horizontal="center"/>
    </xf>
    <xf numFmtId="3" fontId="0" fillId="0" borderId="13" xfId="0" applyNumberFormat="1" applyBorder="1" applyAlignment="1">
      <alignment horizontal="center"/>
    </xf>
    <xf numFmtId="4" fontId="0" fillId="0" borderId="13" xfId="0" applyNumberFormat="1" applyBorder="1" applyAlignment="1">
      <alignment horizontal="center"/>
    </xf>
    <xf numFmtId="0" fontId="0" fillId="0" borderId="25" xfId="0" applyBorder="1" applyAlignment="1">
      <alignment horizontal="center" vertical="center" wrapText="1"/>
    </xf>
    <xf numFmtId="4" fontId="0" fillId="0" borderId="0" xfId="0" applyNumberFormat="1" applyBorder="1" applyAlignment="1">
      <alignment horizontal="center"/>
    </xf>
    <xf numFmtId="167" fontId="0" fillId="0" borderId="0" xfId="0" applyNumberFormat="1" applyAlignment="1">
      <alignment horizontal="center"/>
    </xf>
    <xf numFmtId="0" fontId="16" fillId="0" borderId="0" xfId="0" applyFont="1" applyBorder="1" applyAlignment="1">
      <alignment vertical="center" wrapText="1"/>
    </xf>
    <xf numFmtId="167" fontId="0" fillId="0" borderId="0" xfId="0" applyNumberFormat="1" applyBorder="1" applyAlignment="1">
      <alignment horizontal="center"/>
    </xf>
    <xf numFmtId="167" fontId="0" fillId="0" borderId="13" xfId="0" applyNumberFormat="1" applyBorder="1" applyAlignment="1">
      <alignment horizontal="center"/>
    </xf>
    <xf numFmtId="167" fontId="0" fillId="0" borderId="27" xfId="0" applyNumberFormat="1" applyBorder="1"/>
    <xf numFmtId="167" fontId="0" fillId="0" borderId="28" xfId="0" applyNumberFormat="1" applyBorder="1"/>
    <xf numFmtId="4" fontId="0" fillId="0" borderId="10" xfId="0" applyNumberFormat="1" applyBorder="1"/>
    <xf numFmtId="4" fontId="18" fillId="0" borderId="0" xfId="0" applyNumberFormat="1" applyFont="1" applyAlignment="1">
      <alignment horizontal="center"/>
    </xf>
    <xf numFmtId="0" fontId="0" fillId="0" borderId="0" xfId="0"/>
    <xf numFmtId="0" fontId="16" fillId="0" borderId="0" xfId="0" applyFont="1"/>
    <xf numFmtId="0" fontId="0" fillId="0" borderId="0" xfId="0" applyAlignment="1">
      <alignment horizontal="center" vertical="center" wrapText="1"/>
    </xf>
    <xf numFmtId="1" fontId="0" fillId="0" borderId="0" xfId="0" applyNumberFormat="1" applyAlignment="1">
      <alignment horizontal="center" vertical="center"/>
    </xf>
    <xf numFmtId="167" fontId="0" fillId="0" borderId="0" xfId="0" applyNumberFormat="1" applyAlignment="1">
      <alignment horizontal="center" vertical="center"/>
    </xf>
    <xf numFmtId="0" fontId="0" fillId="0" borderId="0" xfId="0"/>
    <xf numFmtId="0" fontId="16" fillId="0" borderId="0" xfId="0" applyFont="1"/>
    <xf numFmtId="0" fontId="0" fillId="0" borderId="0" xfId="0" applyAlignment="1">
      <alignment horizontal="center" vertical="center" wrapText="1"/>
    </xf>
    <xf numFmtId="1" fontId="0" fillId="0" borderId="0" xfId="0" applyNumberFormat="1" applyAlignment="1">
      <alignment horizontal="center" vertical="center"/>
    </xf>
    <xf numFmtId="167" fontId="0" fillId="0" borderId="0" xfId="0" applyNumberFormat="1" applyAlignment="1">
      <alignment horizontal="center" vertical="center"/>
    </xf>
    <xf numFmtId="167" fontId="0" fillId="0" borderId="13" xfId="0" applyNumberFormat="1" applyBorder="1" applyAlignment="1">
      <alignment horizontal="center"/>
    </xf>
    <xf numFmtId="0" fontId="0" fillId="0" borderId="0" xfId="0"/>
    <xf numFmtId="0" fontId="16" fillId="0" borderId="0" xfId="0" applyFont="1"/>
    <xf numFmtId="0" fontId="0" fillId="0" borderId="0" xfId="0" applyAlignment="1">
      <alignment horizontal="center" vertical="center" wrapText="1"/>
    </xf>
    <xf numFmtId="1" fontId="0" fillId="0" borderId="0" xfId="0" applyNumberFormat="1" applyAlignment="1">
      <alignment horizontal="center" vertical="center"/>
    </xf>
    <xf numFmtId="167" fontId="0" fillId="0" borderId="0" xfId="0" applyNumberFormat="1" applyAlignment="1">
      <alignment horizontal="center" vertical="center"/>
    </xf>
    <xf numFmtId="0" fontId="0" fillId="0" borderId="0" xfId="0"/>
    <xf numFmtId="0" fontId="16" fillId="0" borderId="0" xfId="0" applyFont="1"/>
    <xf numFmtId="0" fontId="0" fillId="0" borderId="0" xfId="0" applyAlignment="1">
      <alignment horizontal="center" vertical="center" wrapText="1"/>
    </xf>
    <xf numFmtId="1" fontId="0" fillId="0" borderId="0" xfId="0" applyNumberFormat="1" applyAlignment="1">
      <alignment horizontal="center" vertical="center"/>
    </xf>
    <xf numFmtId="167" fontId="0" fillId="0" borderId="0" xfId="0" applyNumberFormat="1" applyAlignment="1">
      <alignment horizontal="center" vertical="center"/>
    </xf>
    <xf numFmtId="168" fontId="0" fillId="0" borderId="0" xfId="0" applyNumberFormat="1" applyAlignment="1">
      <alignment horizontal="center" vertical="center"/>
    </xf>
    <xf numFmtId="0" fontId="0" fillId="0" borderId="0" xfId="0"/>
    <xf numFmtId="0" fontId="16" fillId="0" borderId="0" xfId="0" applyFont="1"/>
    <xf numFmtId="0" fontId="0" fillId="0" borderId="0" xfId="0" applyAlignment="1">
      <alignment horizontal="center" vertical="center" wrapText="1"/>
    </xf>
    <xf numFmtId="167" fontId="0" fillId="0" borderId="0" xfId="0" applyNumberFormat="1" applyAlignment="1">
      <alignment horizontal="center"/>
    </xf>
    <xf numFmtId="167" fontId="0" fillId="0" borderId="0" xfId="0" applyNumberFormat="1" applyAlignment="1">
      <alignment horizontal="center" vertical="center"/>
    </xf>
    <xf numFmtId="0" fontId="0" fillId="0" borderId="0" xfId="0"/>
    <xf numFmtId="0" fontId="0" fillId="0" borderId="0" xfId="0" applyAlignment="1">
      <alignment horizontal="center"/>
    </xf>
    <xf numFmtId="0" fontId="16" fillId="0" borderId="0" xfId="0" applyFont="1"/>
    <xf numFmtId="0" fontId="0" fillId="0" borderId="13" xfId="0" applyBorder="1"/>
    <xf numFmtId="0" fontId="0" fillId="0" borderId="0" xfId="0" applyAlignment="1">
      <alignment horizontal="center" vertical="center" wrapText="1"/>
    </xf>
    <xf numFmtId="0" fontId="0" fillId="0" borderId="11" xfId="0" applyBorder="1" applyAlignment="1">
      <alignment horizontal="center" vertical="center" wrapText="1"/>
    </xf>
    <xf numFmtId="0" fontId="0" fillId="0" borderId="0" xfId="0" applyAlignment="1">
      <alignment horizontal="center" vertical="center"/>
    </xf>
    <xf numFmtId="1" fontId="0" fillId="0" borderId="0" xfId="0" applyNumberFormat="1" applyAlignment="1">
      <alignment horizontal="center"/>
    </xf>
    <xf numFmtId="1" fontId="0" fillId="0" borderId="0" xfId="0" applyNumberFormat="1" applyBorder="1" applyAlignment="1">
      <alignment horizontal="center"/>
    </xf>
    <xf numFmtId="0" fontId="0" fillId="0" borderId="0" xfId="0" applyBorder="1" applyAlignment="1">
      <alignment horizontal="center"/>
    </xf>
    <xf numFmtId="4" fontId="0" fillId="0" borderId="0" xfId="0" applyNumberFormat="1" applyAlignment="1">
      <alignment horizontal="center"/>
    </xf>
    <xf numFmtId="165" fontId="18" fillId="0" borderId="0" xfId="0" applyNumberFormat="1" applyFont="1" applyAlignment="1">
      <alignment horizontal="center"/>
    </xf>
    <xf numFmtId="3" fontId="0" fillId="0" borderId="0" xfId="0" applyNumberFormat="1" applyFont="1" applyFill="1" applyAlignment="1">
      <alignment horizontal="center" vertical="center"/>
    </xf>
    <xf numFmtId="165" fontId="18" fillId="0" borderId="0" xfId="0" applyNumberFormat="1" applyFont="1" applyFill="1" applyBorder="1" applyAlignment="1">
      <alignment horizontal="center"/>
    </xf>
    <xf numFmtId="165" fontId="0" fillId="0" borderId="0" xfId="0" applyNumberFormat="1" applyFont="1" applyFill="1" applyBorder="1" applyAlignment="1">
      <alignment horizontal="center"/>
    </xf>
    <xf numFmtId="0" fontId="16" fillId="0" borderId="0" xfId="0" applyFont="1" applyAlignment="1">
      <alignment horizontal="center" vertical="center" wrapText="1"/>
    </xf>
    <xf numFmtId="4" fontId="0" fillId="0" borderId="0" xfId="0" applyNumberFormat="1" applyAlignment="1">
      <alignment horizontal="center" vertical="center"/>
    </xf>
    <xf numFmtId="4" fontId="0" fillId="0" borderId="0" xfId="0" applyNumberFormat="1" applyBorder="1" applyAlignment="1">
      <alignment horizontal="center"/>
    </xf>
    <xf numFmtId="0" fontId="16" fillId="0" borderId="0" xfId="0" applyFont="1" applyBorder="1" applyAlignment="1">
      <alignment vertical="center" wrapText="1"/>
    </xf>
    <xf numFmtId="0" fontId="0" fillId="0" borderId="0" xfId="0" applyFont="1" applyAlignment="1">
      <alignment vertical="center" wrapText="1"/>
    </xf>
    <xf numFmtId="4" fontId="0" fillId="0" borderId="0" xfId="0" applyNumberFormat="1"/>
    <xf numFmtId="0" fontId="0" fillId="0" borderId="10" xfId="0" applyBorder="1" applyAlignment="1">
      <alignment horizontal="left" vertical="top" wrapText="1"/>
    </xf>
    <xf numFmtId="0" fontId="0" fillId="0" borderId="0" xfId="0" applyBorder="1" applyAlignment="1">
      <alignment horizontal="left" vertical="top" wrapText="1"/>
    </xf>
    <xf numFmtId="0" fontId="18" fillId="0" borderId="0" xfId="0" applyFont="1" applyAlignment="1">
      <alignment horizontal="center" vertical="center" wrapText="1"/>
    </xf>
    <xf numFmtId="0" fontId="0" fillId="0" borderId="0" xfId="0" applyFont="1" applyAlignment="1">
      <alignment horizontal="left" vertical="center" wrapText="1"/>
    </xf>
    <xf numFmtId="0" fontId="0" fillId="0" borderId="0" xfId="0" applyFill="1" applyBorder="1" applyAlignment="1">
      <alignment horizontal="left" vertical="top" wrapText="1"/>
    </xf>
    <xf numFmtId="0" fontId="0" fillId="0" borderId="0" xfId="0" applyAlignment="1">
      <alignment horizontal="center" vertical="center" wrapText="1"/>
    </xf>
    <xf numFmtId="0" fontId="0" fillId="0" borderId="0" xfId="0" applyFill="1" applyAlignment="1">
      <alignment horizontal="left" wrapText="1"/>
    </xf>
    <xf numFmtId="0" fontId="16" fillId="0" borderId="0" xfId="0" applyFont="1" applyBorder="1" applyAlignment="1">
      <alignment horizontal="center" vertical="center" wrapText="1"/>
    </xf>
    <xf numFmtId="0" fontId="16" fillId="0" borderId="10" xfId="0" applyFont="1" applyBorder="1" applyAlignment="1">
      <alignment horizontal="center" vertical="center" wrapText="1"/>
    </xf>
    <xf numFmtId="0" fontId="0" fillId="0" borderId="0" xfId="0" applyAlignment="1">
      <alignment horizontal="left" wrapText="1"/>
    </xf>
    <xf numFmtId="0" fontId="0" fillId="0" borderId="0" xfId="0" applyAlignment="1">
      <alignment horizontal="left" vertical="center" wrapText="1"/>
    </xf>
    <xf numFmtId="0" fontId="16" fillId="0" borderId="13" xfId="0" applyFont="1" applyBorder="1" applyAlignment="1">
      <alignment horizontal="center" vertical="center" wrapText="1"/>
    </xf>
    <xf numFmtId="0" fontId="0" fillId="0" borderId="10" xfId="0" applyBorder="1" applyAlignment="1">
      <alignment horizontal="center" vertical="center" wrapText="1"/>
    </xf>
    <xf numFmtId="0" fontId="0" fillId="0" borderId="25"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25" xfId="0" applyFont="1" applyFill="1" applyBorder="1" applyAlignment="1">
      <alignment horizontal="center" vertical="center" wrapText="1"/>
    </xf>
    <xf numFmtId="4" fontId="0" fillId="0" borderId="0" xfId="0" applyNumberFormat="1" applyAlignment="1">
      <alignment horizontal="left"/>
    </xf>
    <xf numFmtId="0" fontId="0" fillId="0" borderId="10" xfId="0" applyFill="1" applyBorder="1" applyAlignment="1">
      <alignment horizontal="center" vertical="center" wrapText="1"/>
    </xf>
    <xf numFmtId="0" fontId="0" fillId="0" borderId="25" xfId="0" applyFill="1" applyBorder="1" applyAlignment="1">
      <alignment horizontal="center" vertical="center" wrapText="1"/>
    </xf>
    <xf numFmtId="0" fontId="20" fillId="0" borderId="0" xfId="0" applyFont="1" applyFill="1" applyAlignment="1">
      <alignment horizontal="left" vertical="center" wrapText="1"/>
    </xf>
    <xf numFmtId="1" fontId="0" fillId="0" borderId="0" xfId="0" applyNumberFormat="1" applyAlignment="1">
      <alignment horizontal="left" vertical="center" wrapText="1"/>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17" xfId="0" applyBorder="1" applyAlignment="1">
      <alignment horizontal="center" wrapText="1"/>
    </xf>
    <xf numFmtId="0" fontId="0" fillId="0" borderId="18" xfId="0" applyBorder="1" applyAlignment="1">
      <alignment horizontal="center" wrapText="1"/>
    </xf>
    <xf numFmtId="0" fontId="0" fillId="0" borderId="19" xfId="0" applyBorder="1" applyAlignment="1">
      <alignment horizont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lang val="en-CA"/>
  <c:style val="3"/>
  <c:chart>
    <c:plotArea>
      <c:layout/>
      <c:barChart>
        <c:barDir val="bar"/>
        <c:grouping val="clustered"/>
        <c:ser>
          <c:idx val="0"/>
          <c:order val="0"/>
          <c:tx>
            <c:v>Gross Output</c:v>
          </c:tx>
          <c:dLbls>
            <c:showVal val="1"/>
            <c:extLst xmlns:c16r2="http://schemas.microsoft.com/office/drawing/2015/06/chart">
              <c:ext xmlns:c15="http://schemas.microsoft.com/office/drawing/2012/chart" uri="{CE6537A1-D6FC-4f65-9D91-7224C49458BB}">
                <c15:showLeaderLines val="0"/>
              </c:ext>
            </c:extLst>
          </c:dLbls>
          <c:cat>
            <c:strRef>
              <c:f>Charts!$D$4:$D$13</c:f>
              <c:strCache>
                <c:ptCount val="10"/>
                <c:pt idx="0">
                  <c:v>Oil and gas extraction</c:v>
                </c:pt>
                <c:pt idx="1">
                  <c:v>Mining (except oil and gas)</c:v>
                </c:pt>
                <c:pt idx="2">
                  <c:v>Support activities for agriculture and forestry</c:v>
                </c:pt>
                <c:pt idx="3">
                  <c:v>Support activities for mining and oil and gas</c:v>
                </c:pt>
                <c:pt idx="4">
                  <c:v>Petroleum and coal products manufacturing</c:v>
                </c:pt>
                <c:pt idx="5">
                  <c:v>Fishing, hunting and trapping</c:v>
                </c:pt>
                <c:pt idx="6">
                  <c:v>Crop and animal production</c:v>
                </c:pt>
                <c:pt idx="7">
                  <c:v>Forestry and logging</c:v>
                </c:pt>
                <c:pt idx="8">
                  <c:v>Paper manufacturing</c:v>
                </c:pt>
                <c:pt idx="9">
                  <c:v>Wood product manufacturing</c:v>
                </c:pt>
              </c:strCache>
            </c:strRef>
          </c:cat>
          <c:val>
            <c:numRef>
              <c:f>Charts!$E$4:$E$13</c:f>
              <c:numCache>
                <c:formatCode>0.00</c:formatCode>
                <c:ptCount val="10"/>
                <c:pt idx="0">
                  <c:v>-2.0853093804301448</c:v>
                </c:pt>
                <c:pt idx="1">
                  <c:v>-1.6830840058885466</c:v>
                </c:pt>
                <c:pt idx="2">
                  <c:v>-0.53255047314610948</c:v>
                </c:pt>
                <c:pt idx="3">
                  <c:v>-0.45399320506407381</c:v>
                </c:pt>
                <c:pt idx="4">
                  <c:v>3.2941134430619634E-2</c:v>
                </c:pt>
                <c:pt idx="5">
                  <c:v>0.16251105905786822</c:v>
                </c:pt>
                <c:pt idx="6">
                  <c:v>0.77684805059385909</c:v>
                </c:pt>
                <c:pt idx="7">
                  <c:v>0.79436751085526502</c:v>
                </c:pt>
                <c:pt idx="8">
                  <c:v>0.80588719520946483</c:v>
                </c:pt>
                <c:pt idx="9">
                  <c:v>0.93794684520842608</c:v>
                </c:pt>
              </c:numCache>
            </c:numRef>
          </c:val>
          <c:extLst xmlns:c16r2="http://schemas.microsoft.com/office/drawing/2015/06/chart">
            <c:ext xmlns:c16="http://schemas.microsoft.com/office/drawing/2014/chart" uri="{C3380CC4-5D6E-409C-BE32-E72D297353CC}">
              <c16:uniqueId val="{00000000-2F4A-4DA6-9025-C1F304AB97DF}"/>
            </c:ext>
          </c:extLst>
        </c:ser>
        <c:ser>
          <c:idx val="1"/>
          <c:order val="1"/>
          <c:tx>
            <c:v>Value Added</c:v>
          </c:tx>
          <c:dLbls>
            <c:showVal val="1"/>
          </c:dLbls>
          <c:val>
            <c:numRef>
              <c:f>Charts!$F$4:$F$13</c:f>
              <c:numCache>
                <c:formatCode>0.00</c:formatCode>
                <c:ptCount val="10"/>
                <c:pt idx="0">
                  <c:v>-3.1099282567451869</c:v>
                </c:pt>
                <c:pt idx="1">
                  <c:v>-2.270233802689392</c:v>
                </c:pt>
                <c:pt idx="2">
                  <c:v>-0.99204323536189465</c:v>
                </c:pt>
                <c:pt idx="3">
                  <c:v>-0.75367250412158304</c:v>
                </c:pt>
                <c:pt idx="4">
                  <c:v>-0.83573341937702716</c:v>
                </c:pt>
                <c:pt idx="5">
                  <c:v>0.5460053320232694</c:v>
                </c:pt>
                <c:pt idx="6">
                  <c:v>2.288251436126898</c:v>
                </c:pt>
                <c:pt idx="7">
                  <c:v>2.3151168762094665</c:v>
                </c:pt>
                <c:pt idx="8">
                  <c:v>2.5747514419403927</c:v>
                </c:pt>
                <c:pt idx="9">
                  <c:v>2.6710376303475059</c:v>
                </c:pt>
              </c:numCache>
            </c:numRef>
          </c:val>
        </c:ser>
        <c:axId val="190166528"/>
        <c:axId val="190168064"/>
      </c:barChart>
      <c:catAx>
        <c:axId val="190166528"/>
        <c:scaling>
          <c:orientation val="minMax"/>
        </c:scaling>
        <c:axPos val="l"/>
        <c:numFmt formatCode="General" sourceLinked="0"/>
        <c:tickLblPos val="low"/>
        <c:crossAx val="190168064"/>
        <c:crosses val="autoZero"/>
        <c:auto val="1"/>
        <c:lblAlgn val="ctr"/>
        <c:lblOffset val="100"/>
      </c:catAx>
      <c:valAx>
        <c:axId val="190168064"/>
        <c:scaling>
          <c:orientation val="minMax"/>
        </c:scaling>
        <c:axPos val="b"/>
        <c:majorGridlines/>
        <c:title>
          <c:tx>
            <c:rich>
              <a:bodyPr/>
              <a:lstStyle/>
              <a:p>
                <a:pPr>
                  <a:defRPr b="0"/>
                </a:pPr>
                <a:r>
                  <a:rPr lang="en-CA" b="0"/>
                  <a:t>Per cent</a:t>
                </a:r>
              </a:p>
            </c:rich>
          </c:tx>
        </c:title>
        <c:numFmt formatCode="0.0" sourceLinked="0"/>
        <c:tickLblPos val="nextTo"/>
        <c:crossAx val="190166528"/>
        <c:crosses val="autoZero"/>
        <c:crossBetween val="between"/>
      </c:valAx>
    </c:plotArea>
    <c:legend>
      <c:legendPos val="b"/>
    </c:legend>
    <c:plotVisOnly val="1"/>
    <c:dispBlanksAs val="gap"/>
  </c:chart>
  <c:spPr>
    <a:ln>
      <a:noFill/>
    </a:ln>
  </c:spPr>
  <c:printSettings>
    <c:headerFooter/>
    <c:pageMargins b="0.75000000000000167" l="0.70000000000000062" r="0.70000000000000062" t="0.7500000000000016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lang="en-US" sz="1100"/>
            </a:pPr>
            <a:r>
              <a:rPr lang="en-US" sz="1100"/>
              <a:t>Panel A: Gross Output</a:t>
            </a:r>
          </a:p>
        </c:rich>
      </c:tx>
    </c:title>
    <c:plotArea>
      <c:layout>
        <c:manualLayout>
          <c:layoutTarget val="inner"/>
          <c:xMode val="edge"/>
          <c:yMode val="edge"/>
          <c:x val="0.20540966754155734"/>
          <c:y val="0.23760751059963658"/>
          <c:w val="0.7640347769028899"/>
          <c:h val="0.66006561679790221"/>
        </c:manualLayout>
      </c:layout>
      <c:barChart>
        <c:barDir val="col"/>
        <c:grouping val="clustered"/>
        <c:ser>
          <c:idx val="0"/>
          <c:order val="0"/>
          <c:dLbls>
            <c:spPr>
              <a:noFill/>
              <a:ln>
                <a:noFill/>
              </a:ln>
              <a:effectLst/>
            </c:spPr>
            <c:txPr>
              <a:bodyPr/>
              <a:lstStyle/>
              <a:p>
                <a:pPr>
                  <a:defRPr lang="en-US"/>
                </a:pPr>
                <a:endParaRPr lang="en-US"/>
              </a:p>
            </c:txPr>
            <c:showVal val="1"/>
            <c:extLst xmlns:c16r2="http://schemas.microsoft.com/office/drawing/2015/06/chart">
              <c:ext xmlns:c15="http://schemas.microsoft.com/office/drawing/2012/chart" uri="{CE6537A1-D6FC-4f65-9D91-7224C49458BB}">
                <c15:showLeaderLines val="0"/>
              </c:ext>
            </c:extLst>
          </c:dLbls>
          <c:cat>
            <c:strRef>
              <c:f>Charts!$H$93:$H$102</c:f>
              <c:strCache>
                <c:ptCount val="10"/>
                <c:pt idx="0">
                  <c:v>Paper manufacturing</c:v>
                </c:pt>
                <c:pt idx="1">
                  <c:v>Crop and animal production</c:v>
                </c:pt>
                <c:pt idx="2">
                  <c:v>Wood product manufacturing</c:v>
                </c:pt>
                <c:pt idx="3">
                  <c:v>Forestry and logging</c:v>
                </c:pt>
                <c:pt idx="4">
                  <c:v>Fishing, hunting and trapping</c:v>
                </c:pt>
                <c:pt idx="5">
                  <c:v>Petroleum and coal products manufacturing</c:v>
                </c:pt>
                <c:pt idx="6">
                  <c:v>Support activities for mining and oil and gas</c:v>
                </c:pt>
                <c:pt idx="7">
                  <c:v>Oil and gas extraction</c:v>
                </c:pt>
                <c:pt idx="8">
                  <c:v>Mining (except oil and gas)</c:v>
                </c:pt>
                <c:pt idx="9">
                  <c:v>Support activities for agriculture and forestry</c:v>
                </c:pt>
              </c:strCache>
            </c:strRef>
          </c:cat>
          <c:val>
            <c:numRef>
              <c:f>Charts!$I$154:$I$163</c:f>
              <c:numCache>
                <c:formatCode>0.00</c:formatCode>
                <c:ptCount val="10"/>
                <c:pt idx="0">
                  <c:v>-0.4534958537257161</c:v>
                </c:pt>
                <c:pt idx="1">
                  <c:v>5.9962777240686993</c:v>
                </c:pt>
                <c:pt idx="2">
                  <c:v>1.9653406463429945</c:v>
                </c:pt>
                <c:pt idx="3">
                  <c:v>1.1438796676643603</c:v>
                </c:pt>
                <c:pt idx="4">
                  <c:v>3.7431583940047863</c:v>
                </c:pt>
                <c:pt idx="5">
                  <c:v>-0.11662517743312728</c:v>
                </c:pt>
                <c:pt idx="6">
                  <c:v>1.1719629579947322</c:v>
                </c:pt>
                <c:pt idx="7">
                  <c:v>0.48498763062647665</c:v>
                </c:pt>
                <c:pt idx="8">
                  <c:v>2.1954869492647466</c:v>
                </c:pt>
                <c:pt idx="9">
                  <c:v>-0.94467842334791108</c:v>
                </c:pt>
              </c:numCache>
            </c:numRef>
          </c:val>
          <c:extLst xmlns:c16r2="http://schemas.microsoft.com/office/drawing/2015/06/chart">
            <c:ext xmlns:c16="http://schemas.microsoft.com/office/drawing/2014/chart" uri="{C3380CC4-5D6E-409C-BE32-E72D297353CC}">
              <c16:uniqueId val="{00000000-CA16-40C8-BEF1-2C94DD1003AF}"/>
            </c:ext>
          </c:extLst>
        </c:ser>
        <c:axId val="191782912"/>
        <c:axId val="191784448"/>
      </c:barChart>
      <c:catAx>
        <c:axId val="191782912"/>
        <c:scaling>
          <c:orientation val="minMax"/>
        </c:scaling>
        <c:delete val="1"/>
        <c:axPos val="b"/>
        <c:numFmt formatCode="General" sourceLinked="0"/>
        <c:tickLblPos val="none"/>
        <c:crossAx val="191784448"/>
        <c:crosses val="autoZero"/>
        <c:auto val="1"/>
        <c:lblAlgn val="ctr"/>
        <c:lblOffset val="100"/>
      </c:catAx>
      <c:valAx>
        <c:axId val="191784448"/>
        <c:scaling>
          <c:orientation val="minMax"/>
        </c:scaling>
        <c:axPos val="l"/>
        <c:majorGridlines/>
        <c:title>
          <c:tx>
            <c:rich>
              <a:bodyPr rot="-5400000" vert="horz"/>
              <a:lstStyle/>
              <a:p>
                <a:pPr>
                  <a:defRPr lang="en-US"/>
                </a:pPr>
                <a:r>
                  <a:rPr lang="en-CA"/>
                  <a:t>Per</a:t>
                </a:r>
                <a:r>
                  <a:rPr lang="en-CA" baseline="0"/>
                  <a:t> cent per year</a:t>
                </a:r>
                <a:endParaRPr lang="en-CA"/>
              </a:p>
            </c:rich>
          </c:tx>
        </c:title>
        <c:numFmt formatCode="0.00" sourceLinked="1"/>
        <c:tickLblPos val="nextTo"/>
        <c:txPr>
          <a:bodyPr/>
          <a:lstStyle/>
          <a:p>
            <a:pPr>
              <a:defRPr lang="en-US"/>
            </a:pPr>
            <a:endParaRPr lang="en-US"/>
          </a:p>
        </c:txPr>
        <c:crossAx val="191782912"/>
        <c:crosses val="autoZero"/>
        <c:crossBetween val="between"/>
      </c:valAx>
    </c:plotArea>
    <c:plotVisOnly val="1"/>
    <c:dispBlanksAs val="gap"/>
  </c:chart>
  <c:spPr>
    <a:ln>
      <a:noFill/>
    </a:ln>
  </c:spPr>
  <c:printSettings>
    <c:headerFooter/>
    <c:pageMargins b="0.75000000000000255" l="0.70000000000000062" r="0.70000000000000062" t="0.7500000000000025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CA"/>
  <c:chart>
    <c:plotArea>
      <c:layout/>
      <c:barChart>
        <c:barDir val="col"/>
        <c:grouping val="clustered"/>
        <c:ser>
          <c:idx val="0"/>
          <c:order val="0"/>
          <c:dLbls>
            <c:spPr>
              <a:noFill/>
              <a:ln>
                <a:noFill/>
              </a:ln>
              <a:effectLst/>
            </c:spPr>
            <c:txPr>
              <a:bodyPr/>
              <a:lstStyle/>
              <a:p>
                <a:pPr>
                  <a:defRPr lang="en-US"/>
                </a:pPr>
                <a:endParaRPr lang="en-US"/>
              </a:p>
            </c:txPr>
            <c:showVal val="1"/>
            <c:extLst xmlns:c16r2="http://schemas.microsoft.com/office/drawing/2015/06/chart">
              <c:ext xmlns:c15="http://schemas.microsoft.com/office/drawing/2012/chart" uri="{CE6537A1-D6FC-4f65-9D91-7224C49458BB}">
                <c15:showLeaderLines val="0"/>
              </c:ext>
            </c:extLst>
          </c:dLbls>
          <c:cat>
            <c:strRef>
              <c:f>Charts!$A$206:$A$208</c:f>
              <c:strCache>
                <c:ptCount val="3"/>
                <c:pt idx="0">
                  <c:v>Output</c:v>
                </c:pt>
                <c:pt idx="1">
                  <c:v>Land Input</c:v>
                </c:pt>
                <c:pt idx="2">
                  <c:v>Land Productivity</c:v>
                </c:pt>
              </c:strCache>
            </c:strRef>
          </c:cat>
          <c:val>
            <c:numRef>
              <c:f>Charts!$B$206:$B$208</c:f>
              <c:numCache>
                <c:formatCode>0.00</c:formatCode>
                <c:ptCount val="3"/>
                <c:pt idx="0">
                  <c:v>1.9653406463429945</c:v>
                </c:pt>
                <c:pt idx="1">
                  <c:v>0.3752751313202296</c:v>
                </c:pt>
                <c:pt idx="2">
                  <c:v>1.5841207039706682</c:v>
                </c:pt>
              </c:numCache>
            </c:numRef>
          </c:val>
          <c:extLst xmlns:c16r2="http://schemas.microsoft.com/office/drawing/2015/06/chart">
            <c:ext xmlns:c16="http://schemas.microsoft.com/office/drawing/2014/chart" uri="{C3380CC4-5D6E-409C-BE32-E72D297353CC}">
              <c16:uniqueId val="{00000000-5322-4DD8-8D0A-3376585DB277}"/>
            </c:ext>
          </c:extLst>
        </c:ser>
        <c:axId val="191837696"/>
        <c:axId val="191839232"/>
      </c:barChart>
      <c:catAx>
        <c:axId val="191837696"/>
        <c:scaling>
          <c:orientation val="minMax"/>
        </c:scaling>
        <c:axPos val="b"/>
        <c:numFmt formatCode="General" sourceLinked="0"/>
        <c:tickLblPos val="nextTo"/>
        <c:txPr>
          <a:bodyPr/>
          <a:lstStyle/>
          <a:p>
            <a:pPr>
              <a:defRPr lang="en-US"/>
            </a:pPr>
            <a:endParaRPr lang="en-US"/>
          </a:p>
        </c:txPr>
        <c:crossAx val="191839232"/>
        <c:crosses val="autoZero"/>
        <c:auto val="1"/>
        <c:lblAlgn val="ctr"/>
        <c:lblOffset val="100"/>
      </c:catAx>
      <c:valAx>
        <c:axId val="191839232"/>
        <c:scaling>
          <c:orientation val="minMax"/>
        </c:scaling>
        <c:axPos val="l"/>
        <c:majorGridlines/>
        <c:title>
          <c:tx>
            <c:rich>
              <a:bodyPr rot="-5400000" vert="horz"/>
              <a:lstStyle/>
              <a:p>
                <a:pPr>
                  <a:defRPr lang="en-US"/>
                </a:pPr>
                <a:r>
                  <a:rPr lang="en-CA"/>
                  <a:t>Per</a:t>
                </a:r>
                <a:r>
                  <a:rPr lang="en-CA" baseline="0"/>
                  <a:t> cent per year</a:t>
                </a:r>
                <a:endParaRPr lang="en-CA"/>
              </a:p>
            </c:rich>
          </c:tx>
        </c:title>
        <c:numFmt formatCode="0.00" sourceLinked="1"/>
        <c:tickLblPos val="nextTo"/>
        <c:txPr>
          <a:bodyPr/>
          <a:lstStyle/>
          <a:p>
            <a:pPr>
              <a:defRPr lang="en-US"/>
            </a:pPr>
            <a:endParaRPr lang="en-US"/>
          </a:p>
        </c:txPr>
        <c:crossAx val="191837696"/>
        <c:crosses val="autoZero"/>
        <c:crossBetween val="between"/>
      </c:valAx>
    </c:plotArea>
    <c:plotVisOnly val="1"/>
    <c:dispBlanksAs val="gap"/>
  </c:chart>
  <c:spPr>
    <a:ln>
      <a:noFill/>
    </a:ln>
  </c:spPr>
  <c:printSettings>
    <c:headerFooter/>
    <c:pageMargins b="0.75000000000000167" l="0.70000000000000062" r="0.70000000000000062" t="0.75000000000000167"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lang="en-US" sz="1100"/>
            </a:pPr>
            <a:r>
              <a:rPr lang="en-US" sz="1100"/>
              <a:t>Panel B: Greenhouse Gas Emissions</a:t>
            </a:r>
          </a:p>
        </c:rich>
      </c:tx>
    </c:title>
    <c:plotArea>
      <c:layout>
        <c:manualLayout>
          <c:layoutTarget val="inner"/>
          <c:xMode val="edge"/>
          <c:yMode val="edge"/>
          <c:x val="0.20540966754155734"/>
          <c:y val="0.23760751059963658"/>
          <c:w val="0.7640347769028899"/>
          <c:h val="0.66006561679790221"/>
        </c:manualLayout>
      </c:layout>
      <c:barChart>
        <c:barDir val="col"/>
        <c:grouping val="clustered"/>
        <c:ser>
          <c:idx val="0"/>
          <c:order val="0"/>
          <c:dLbls>
            <c:spPr>
              <a:noFill/>
              <a:ln>
                <a:noFill/>
              </a:ln>
              <a:effectLst/>
            </c:spPr>
            <c:txPr>
              <a:bodyPr/>
              <a:lstStyle/>
              <a:p>
                <a:pPr>
                  <a:defRPr lang="en-US"/>
                </a:pPr>
                <a:endParaRPr lang="en-US"/>
              </a:p>
            </c:txPr>
            <c:showVal val="1"/>
            <c:extLst xmlns:c16r2="http://schemas.microsoft.com/office/drawing/2015/06/chart">
              <c:ext xmlns:c15="http://schemas.microsoft.com/office/drawing/2012/chart" uri="{CE6537A1-D6FC-4f65-9D91-7224C49458BB}">
                <c15:showLeaderLines val="0"/>
              </c:ext>
            </c:extLst>
          </c:dLbls>
          <c:cat>
            <c:strRef>
              <c:f>Charts!$H$93:$H$102</c:f>
              <c:strCache>
                <c:ptCount val="10"/>
                <c:pt idx="0">
                  <c:v>Paper manufacturing</c:v>
                </c:pt>
                <c:pt idx="1">
                  <c:v>Crop and animal production</c:v>
                </c:pt>
                <c:pt idx="2">
                  <c:v>Wood product manufacturing</c:v>
                </c:pt>
                <c:pt idx="3">
                  <c:v>Forestry and logging</c:v>
                </c:pt>
                <c:pt idx="4">
                  <c:v>Fishing, hunting and trapping</c:v>
                </c:pt>
                <c:pt idx="5">
                  <c:v>Petroleum and coal products manufacturing</c:v>
                </c:pt>
                <c:pt idx="6">
                  <c:v>Support activities for mining and oil and gas</c:v>
                </c:pt>
                <c:pt idx="7">
                  <c:v>Oil and gas extraction</c:v>
                </c:pt>
                <c:pt idx="8">
                  <c:v>Mining (except oil and gas)</c:v>
                </c:pt>
                <c:pt idx="9">
                  <c:v>Support activities for agriculture and forestry</c:v>
                </c:pt>
              </c:strCache>
            </c:strRef>
          </c:cat>
          <c:val>
            <c:numRef>
              <c:f>Charts!$J$227:$J$236</c:f>
              <c:numCache>
                <c:formatCode>0.00</c:formatCode>
                <c:ptCount val="10"/>
                <c:pt idx="0">
                  <c:v>5.8355100235816248</c:v>
                </c:pt>
                <c:pt idx="1">
                  <c:v>1.5938354049574333</c:v>
                </c:pt>
                <c:pt idx="2">
                  <c:v>-1.1115790888296173</c:v>
                </c:pt>
                <c:pt idx="3">
                  <c:v>-0.45706484083984922</c:v>
                </c:pt>
                <c:pt idx="4">
                  <c:v>1.0504181888504549</c:v>
                </c:pt>
                <c:pt idx="5">
                  <c:v>2.7986916521243632</c:v>
                </c:pt>
                <c:pt idx="6">
                  <c:v>-0.52236351789715085</c:v>
                </c:pt>
                <c:pt idx="7">
                  <c:v>-1.3221970508494385</c:v>
                </c:pt>
                <c:pt idx="8">
                  <c:v>3.1446362558657626</c:v>
                </c:pt>
                <c:pt idx="9">
                  <c:v>-4.917995688438392</c:v>
                </c:pt>
              </c:numCache>
            </c:numRef>
          </c:val>
          <c:extLst xmlns:c16r2="http://schemas.microsoft.com/office/drawing/2015/06/chart">
            <c:ext xmlns:c16="http://schemas.microsoft.com/office/drawing/2014/chart" uri="{C3380CC4-5D6E-409C-BE32-E72D297353CC}">
              <c16:uniqueId val="{00000000-9E0E-4DCA-AC80-DAAE6C729C9B}"/>
            </c:ext>
          </c:extLst>
        </c:ser>
        <c:axId val="191928960"/>
        <c:axId val="193474944"/>
      </c:barChart>
      <c:catAx>
        <c:axId val="191928960"/>
        <c:scaling>
          <c:orientation val="minMax"/>
        </c:scaling>
        <c:delete val="1"/>
        <c:axPos val="b"/>
        <c:numFmt formatCode="General" sourceLinked="0"/>
        <c:tickLblPos val="none"/>
        <c:crossAx val="193474944"/>
        <c:crosses val="autoZero"/>
        <c:auto val="1"/>
        <c:lblAlgn val="ctr"/>
        <c:lblOffset val="100"/>
      </c:catAx>
      <c:valAx>
        <c:axId val="193474944"/>
        <c:scaling>
          <c:orientation val="minMax"/>
        </c:scaling>
        <c:axPos val="l"/>
        <c:majorGridlines/>
        <c:title>
          <c:tx>
            <c:rich>
              <a:bodyPr rot="-5400000" vert="horz"/>
              <a:lstStyle/>
              <a:p>
                <a:pPr>
                  <a:defRPr lang="en-US" b="0"/>
                </a:pPr>
                <a:r>
                  <a:rPr lang="en-CA" b="0"/>
                  <a:t>Per</a:t>
                </a:r>
                <a:r>
                  <a:rPr lang="en-CA" b="0" baseline="0"/>
                  <a:t> cent per year</a:t>
                </a:r>
                <a:endParaRPr lang="en-CA" b="0"/>
              </a:p>
            </c:rich>
          </c:tx>
        </c:title>
        <c:numFmt formatCode="0.00" sourceLinked="1"/>
        <c:tickLblPos val="nextTo"/>
        <c:txPr>
          <a:bodyPr/>
          <a:lstStyle/>
          <a:p>
            <a:pPr>
              <a:defRPr lang="en-US"/>
            </a:pPr>
            <a:endParaRPr lang="en-US"/>
          </a:p>
        </c:txPr>
        <c:crossAx val="191928960"/>
        <c:crosses val="autoZero"/>
        <c:crossBetween val="between"/>
      </c:valAx>
    </c:plotArea>
    <c:plotVisOnly val="1"/>
    <c:dispBlanksAs val="gap"/>
  </c:chart>
  <c:spPr>
    <a:ln>
      <a:noFill/>
    </a:ln>
  </c:spPr>
  <c:printSettings>
    <c:headerFooter/>
    <c:pageMargins b="0.75000000000000255" l="0.70000000000000062" r="0.70000000000000062" t="0.7500000000000025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lang="en-US" sz="1100"/>
            </a:pPr>
            <a:r>
              <a:rPr lang="en-US" sz="1100"/>
              <a:t>Panel A: Gross Output</a:t>
            </a:r>
          </a:p>
        </c:rich>
      </c:tx>
    </c:title>
    <c:plotArea>
      <c:layout>
        <c:manualLayout>
          <c:layoutTarget val="inner"/>
          <c:xMode val="edge"/>
          <c:yMode val="edge"/>
          <c:x val="0.20540966754155734"/>
          <c:y val="0.23760751059963658"/>
          <c:w val="0.76403477690289012"/>
          <c:h val="0.66006561679790243"/>
        </c:manualLayout>
      </c:layout>
      <c:barChart>
        <c:barDir val="col"/>
        <c:grouping val="clustered"/>
        <c:ser>
          <c:idx val="0"/>
          <c:order val="0"/>
          <c:dLbls>
            <c:spPr>
              <a:noFill/>
              <a:ln>
                <a:noFill/>
              </a:ln>
              <a:effectLst/>
            </c:spPr>
            <c:txPr>
              <a:bodyPr/>
              <a:lstStyle/>
              <a:p>
                <a:pPr>
                  <a:defRPr lang="en-US"/>
                </a:pPr>
                <a:endParaRPr lang="en-US"/>
              </a:p>
            </c:txPr>
            <c:showVal val="1"/>
            <c:extLst xmlns:c16r2="http://schemas.microsoft.com/office/drawing/2015/06/chart">
              <c:ext xmlns:c15="http://schemas.microsoft.com/office/drawing/2012/chart" uri="{CE6537A1-D6FC-4f65-9D91-7224C49458BB}">
                <c15:showLeaderLines val="0"/>
              </c:ext>
            </c:extLst>
          </c:dLbls>
          <c:cat>
            <c:strRef>
              <c:f>Charts!$H$93:$H$102</c:f>
              <c:strCache>
                <c:ptCount val="10"/>
                <c:pt idx="0">
                  <c:v>Paper manufacturing</c:v>
                </c:pt>
                <c:pt idx="1">
                  <c:v>Crop and animal production</c:v>
                </c:pt>
                <c:pt idx="2">
                  <c:v>Wood product manufacturing</c:v>
                </c:pt>
                <c:pt idx="3">
                  <c:v>Forestry and logging</c:v>
                </c:pt>
                <c:pt idx="4">
                  <c:v>Fishing, hunting and trapping</c:v>
                </c:pt>
                <c:pt idx="5">
                  <c:v>Petroleum and coal products manufacturing</c:v>
                </c:pt>
                <c:pt idx="6">
                  <c:v>Support activities for mining and oil and gas</c:v>
                </c:pt>
                <c:pt idx="7">
                  <c:v>Oil and gas extraction</c:v>
                </c:pt>
                <c:pt idx="8">
                  <c:v>Mining (except oil and gas)</c:v>
                </c:pt>
                <c:pt idx="9">
                  <c:v>Support activities for agriculture and forestry</c:v>
                </c:pt>
              </c:strCache>
            </c:strRef>
          </c:cat>
          <c:val>
            <c:numRef>
              <c:f>Charts!$I$227:$I$236</c:f>
              <c:numCache>
                <c:formatCode>0.00</c:formatCode>
                <c:ptCount val="10"/>
                <c:pt idx="0">
                  <c:v>2.1954869492647466</c:v>
                </c:pt>
                <c:pt idx="1">
                  <c:v>0.48498763062647665</c:v>
                </c:pt>
                <c:pt idx="2">
                  <c:v>-0.94467842334791108</c:v>
                </c:pt>
                <c:pt idx="3">
                  <c:v>-0.11662517743312728</c:v>
                </c:pt>
                <c:pt idx="4">
                  <c:v>1.9653406463429945</c:v>
                </c:pt>
                <c:pt idx="5">
                  <c:v>3.7431583940047863</c:v>
                </c:pt>
                <c:pt idx="6">
                  <c:v>1.1719629579947322</c:v>
                </c:pt>
                <c:pt idx="7">
                  <c:v>1.1438796676643603</c:v>
                </c:pt>
                <c:pt idx="8">
                  <c:v>5.9962777240686993</c:v>
                </c:pt>
                <c:pt idx="9">
                  <c:v>-0.4534958537257161</c:v>
                </c:pt>
              </c:numCache>
            </c:numRef>
          </c:val>
          <c:extLst xmlns:c16r2="http://schemas.microsoft.com/office/drawing/2015/06/chart">
            <c:ext xmlns:c16="http://schemas.microsoft.com/office/drawing/2014/chart" uri="{C3380CC4-5D6E-409C-BE32-E72D297353CC}">
              <c16:uniqueId val="{00000000-F370-41CD-BB27-0BD507A109FF}"/>
            </c:ext>
          </c:extLst>
        </c:ser>
        <c:axId val="193892736"/>
        <c:axId val="193894272"/>
      </c:barChart>
      <c:catAx>
        <c:axId val="193892736"/>
        <c:scaling>
          <c:orientation val="minMax"/>
        </c:scaling>
        <c:delete val="1"/>
        <c:axPos val="b"/>
        <c:numFmt formatCode="General" sourceLinked="0"/>
        <c:tickLblPos val="none"/>
        <c:crossAx val="193894272"/>
        <c:crosses val="autoZero"/>
        <c:auto val="1"/>
        <c:lblAlgn val="ctr"/>
        <c:lblOffset val="100"/>
      </c:catAx>
      <c:valAx>
        <c:axId val="193894272"/>
        <c:scaling>
          <c:orientation val="minMax"/>
        </c:scaling>
        <c:axPos val="l"/>
        <c:majorGridlines/>
        <c:title>
          <c:tx>
            <c:rich>
              <a:bodyPr rot="-5400000" vert="horz"/>
              <a:lstStyle/>
              <a:p>
                <a:pPr>
                  <a:defRPr lang="en-US" b="0"/>
                </a:pPr>
                <a:r>
                  <a:rPr lang="en-CA" b="0"/>
                  <a:t>Per</a:t>
                </a:r>
                <a:r>
                  <a:rPr lang="en-CA" b="0" baseline="0"/>
                  <a:t> cent per year</a:t>
                </a:r>
                <a:endParaRPr lang="en-CA" b="0"/>
              </a:p>
            </c:rich>
          </c:tx>
        </c:title>
        <c:numFmt formatCode="0.00" sourceLinked="1"/>
        <c:tickLblPos val="nextTo"/>
        <c:txPr>
          <a:bodyPr/>
          <a:lstStyle/>
          <a:p>
            <a:pPr>
              <a:defRPr lang="en-US"/>
            </a:pPr>
            <a:endParaRPr lang="en-US"/>
          </a:p>
        </c:txPr>
        <c:crossAx val="193892736"/>
        <c:crosses val="autoZero"/>
        <c:crossBetween val="between"/>
      </c:valAx>
    </c:plotArea>
    <c:plotVisOnly val="1"/>
    <c:dispBlanksAs val="gap"/>
  </c:chart>
  <c:spPr>
    <a:ln>
      <a:noFill/>
    </a:ln>
  </c:spPr>
  <c:printSettings>
    <c:headerFooter/>
    <c:pageMargins b="0.75000000000000278" l="0.70000000000000062" r="0.70000000000000062" t="0.75000000000000278"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CA"/>
  <c:style val="3"/>
  <c:chart>
    <c:autoTitleDeleted val="1"/>
    <c:plotArea>
      <c:layout>
        <c:manualLayout>
          <c:layoutTarget val="inner"/>
          <c:xMode val="edge"/>
          <c:yMode val="edge"/>
          <c:x val="0.11722252236718621"/>
          <c:y val="4.3781094527363194E-2"/>
          <c:w val="0.78326110696017015"/>
          <c:h val="0.46275505589690236"/>
        </c:manualLayout>
      </c:layout>
      <c:barChart>
        <c:barDir val="col"/>
        <c:grouping val="clustered"/>
        <c:ser>
          <c:idx val="0"/>
          <c:order val="0"/>
          <c:tx>
            <c:strRef>
              <c:f>Charts!$O$41</c:f>
              <c:strCache>
                <c:ptCount val="1"/>
                <c:pt idx="0">
                  <c:v>1990</c:v>
                </c:pt>
              </c:strCache>
            </c:strRef>
          </c:tx>
          <c:cat>
            <c:strRef>
              <c:f>Charts!$P$40:$Y$40</c:f>
              <c:strCache>
                <c:ptCount val="10"/>
                <c:pt idx="0">
                  <c:v>Oil and gas extraction</c:v>
                </c:pt>
                <c:pt idx="1">
                  <c:v>PCPM</c:v>
                </c:pt>
                <c:pt idx="2">
                  <c:v>Mining (except oil and gas)</c:v>
                </c:pt>
                <c:pt idx="3">
                  <c:v>Paper manufacturing</c:v>
                </c:pt>
                <c:pt idx="4">
                  <c:v>Forestry and logging</c:v>
                </c:pt>
                <c:pt idx="5">
                  <c:v>SA for mining and oil and gas</c:v>
                </c:pt>
                <c:pt idx="6">
                  <c:v>Wood product manufacturing</c:v>
                </c:pt>
                <c:pt idx="7">
                  <c:v>Fishing, hunting and trapping</c:v>
                </c:pt>
                <c:pt idx="8">
                  <c:v>Crop and animal production</c:v>
                </c:pt>
                <c:pt idx="9">
                  <c:v>SA for agriculture and forestry</c:v>
                </c:pt>
              </c:strCache>
            </c:strRef>
          </c:cat>
          <c:val>
            <c:numRef>
              <c:f>Charts!$P$41:$Y$41</c:f>
              <c:numCache>
                <c:formatCode>0.0</c:formatCode>
                <c:ptCount val="10"/>
                <c:pt idx="0">
                  <c:v>675.45748825747</c:v>
                </c:pt>
                <c:pt idx="1">
                  <c:v>254.83578501188308</c:v>
                </c:pt>
                <c:pt idx="2">
                  <c:v>174.57758474261496</c:v>
                </c:pt>
                <c:pt idx="3">
                  <c:v>37.097624070356957</c:v>
                </c:pt>
                <c:pt idx="4">
                  <c:v>28.653368769935085</c:v>
                </c:pt>
                <c:pt idx="5">
                  <c:v>51.904375288773515</c:v>
                </c:pt>
                <c:pt idx="6">
                  <c:v>22.168809971272751</c:v>
                </c:pt>
                <c:pt idx="7">
                  <c:v>26.800505306814966</c:v>
                </c:pt>
                <c:pt idx="8">
                  <c:v>12.206559885229355</c:v>
                </c:pt>
                <c:pt idx="9">
                  <c:v>29.374267254085233</c:v>
                </c:pt>
              </c:numCache>
            </c:numRef>
          </c:val>
        </c:ser>
        <c:ser>
          <c:idx val="1"/>
          <c:order val="1"/>
          <c:tx>
            <c:strRef>
              <c:f>Charts!$O$42</c:f>
              <c:strCache>
                <c:ptCount val="1"/>
                <c:pt idx="0">
                  <c:v>2012</c:v>
                </c:pt>
              </c:strCache>
            </c:strRef>
          </c:tx>
          <c:cat>
            <c:strRef>
              <c:f>Charts!$P$40:$Y$40</c:f>
              <c:strCache>
                <c:ptCount val="10"/>
                <c:pt idx="0">
                  <c:v>Oil and gas extraction</c:v>
                </c:pt>
                <c:pt idx="1">
                  <c:v>PCPM</c:v>
                </c:pt>
                <c:pt idx="2">
                  <c:v>Mining (except oil and gas)</c:v>
                </c:pt>
                <c:pt idx="3">
                  <c:v>Paper manufacturing</c:v>
                </c:pt>
                <c:pt idx="4">
                  <c:v>Forestry and logging</c:v>
                </c:pt>
                <c:pt idx="5">
                  <c:v>SA for mining and oil and gas</c:v>
                </c:pt>
                <c:pt idx="6">
                  <c:v>Wood product manufacturing</c:v>
                </c:pt>
                <c:pt idx="7">
                  <c:v>Fishing, hunting and trapping</c:v>
                </c:pt>
                <c:pt idx="8">
                  <c:v>Crop and animal production</c:v>
                </c:pt>
                <c:pt idx="9">
                  <c:v>SA for agriculture and forestry</c:v>
                </c:pt>
              </c:strCache>
            </c:strRef>
          </c:cat>
          <c:val>
            <c:numRef>
              <c:f>Charts!$P$42:$Y$42</c:f>
              <c:numCache>
                <c:formatCode>0.0</c:formatCode>
                <c:ptCount val="10"/>
                <c:pt idx="0">
                  <c:v>521.77861369000493</c:v>
                </c:pt>
                <c:pt idx="1">
                  <c:v>191.86304916903407</c:v>
                </c:pt>
                <c:pt idx="2">
                  <c:v>180.04904754426224</c:v>
                </c:pt>
                <c:pt idx="3">
                  <c:v>63.829523077413597</c:v>
                </c:pt>
                <c:pt idx="4">
                  <c:v>56.699264930792552</c:v>
                </c:pt>
                <c:pt idx="5">
                  <c:v>49.540984686666356</c:v>
                </c:pt>
                <c:pt idx="6">
                  <c:v>48.578639754551027</c:v>
                </c:pt>
                <c:pt idx="7">
                  <c:v>37.618215655289085</c:v>
                </c:pt>
                <c:pt idx="8">
                  <c:v>29.970817448033586</c:v>
                </c:pt>
                <c:pt idx="9">
                  <c:v>29.74795066574702</c:v>
                </c:pt>
              </c:numCache>
            </c:numRef>
          </c:val>
        </c:ser>
        <c:gapWidth val="219"/>
        <c:overlap val="-27"/>
        <c:axId val="193943808"/>
        <c:axId val="193961984"/>
      </c:barChart>
      <c:catAx>
        <c:axId val="193943808"/>
        <c:scaling>
          <c:orientation val="minMax"/>
        </c:scaling>
        <c:axPos val="b"/>
        <c:numFmt formatCode="General" sourceLinked="1"/>
        <c:majorTickMark val="none"/>
        <c:tickLblPos val="nextTo"/>
        <c:txPr>
          <a:bodyPr rot="-60000000" vert="horz"/>
          <a:lstStyle/>
          <a:p>
            <a:pPr>
              <a:defRPr/>
            </a:pPr>
            <a:endParaRPr lang="en-US"/>
          </a:p>
        </c:txPr>
        <c:crossAx val="193961984"/>
        <c:crosses val="autoZero"/>
        <c:auto val="1"/>
        <c:lblAlgn val="ctr"/>
        <c:lblOffset val="100"/>
      </c:catAx>
      <c:valAx>
        <c:axId val="193961984"/>
        <c:scaling>
          <c:orientation val="minMax"/>
        </c:scaling>
        <c:axPos val="l"/>
        <c:majorGridlines/>
        <c:title>
          <c:tx>
            <c:rich>
              <a:bodyPr rot="-5400000" vert="horz"/>
              <a:lstStyle/>
              <a:p>
                <a:pPr>
                  <a:defRPr b="0"/>
                </a:pPr>
                <a:r>
                  <a:rPr lang="en-CA" b="0"/>
                  <a:t>$2007 per hour</a:t>
                </a:r>
              </a:p>
            </c:rich>
          </c:tx>
        </c:title>
        <c:numFmt formatCode="0.0" sourceLinked="1"/>
        <c:majorTickMark val="none"/>
        <c:tickLblPos val="nextTo"/>
        <c:txPr>
          <a:bodyPr rot="-60000000" vert="horz"/>
          <a:lstStyle/>
          <a:p>
            <a:pPr>
              <a:defRPr/>
            </a:pPr>
            <a:endParaRPr lang="en-US"/>
          </a:p>
        </c:txPr>
        <c:crossAx val="193943808"/>
        <c:crosses val="autoZero"/>
        <c:crossBetween val="between"/>
      </c:valAx>
    </c:plotArea>
    <c:legend>
      <c:legendPos val="r"/>
      <c:txPr>
        <a:bodyPr rot="0" vert="horz"/>
        <a:lstStyle/>
        <a:p>
          <a:pPr>
            <a:defRPr/>
          </a:pPr>
          <a:endParaRPr lang="en-US"/>
        </a:p>
      </c:txPr>
    </c:legend>
    <c:plotVisOnly val="1"/>
    <c:dispBlanksAs val="gap"/>
  </c:chart>
  <c:spPr>
    <a:ln>
      <a:noFill/>
    </a:ln>
  </c:spPr>
  <c:printSettings>
    <c:headerFooter/>
    <c:pageMargins b="0.75000000000000167" l="0.70000000000000062" r="0.70000000000000062" t="0.75000000000000167" header="0.30000000000000032" footer="0.30000000000000032"/>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lang val="en-CA"/>
  <c:chart>
    <c:autoTitleDeleted val="1"/>
    <c:plotArea>
      <c:layout/>
      <c:barChart>
        <c:barDir val="col"/>
        <c:grouping val="clustered"/>
        <c:ser>
          <c:idx val="0"/>
          <c:order val="0"/>
          <c:tx>
            <c:strRef>
              <c:f>Charts!$O$158</c:f>
              <c:strCache>
                <c:ptCount val="1"/>
                <c:pt idx="0">
                  <c:v>1990</c:v>
                </c:pt>
              </c:strCache>
            </c:strRef>
          </c:tx>
          <c:spPr>
            <a:solidFill>
              <a:schemeClr val="accent1"/>
            </a:solidFill>
            <a:ln>
              <a:noFill/>
            </a:ln>
            <a:effectLst/>
          </c:spPr>
          <c:cat>
            <c:strRef>
              <c:f>Charts!$P$157:$Y$157</c:f>
              <c:strCache>
                <c:ptCount val="10"/>
                <c:pt idx="0">
                  <c:v>Crop and animal production</c:v>
                </c:pt>
                <c:pt idx="1">
                  <c:v>Forestry and logging</c:v>
                </c:pt>
                <c:pt idx="2">
                  <c:v>Fishing, hunting and trapping</c:v>
                </c:pt>
                <c:pt idx="3">
                  <c:v>Support activities for agriculture and forestry</c:v>
                </c:pt>
                <c:pt idx="4">
                  <c:v>Oil and gas extraction</c:v>
                </c:pt>
                <c:pt idx="5">
                  <c:v>Mining (except oil and gas)</c:v>
                </c:pt>
                <c:pt idx="6">
                  <c:v>Support activities for mining and oil and gas</c:v>
                </c:pt>
                <c:pt idx="7">
                  <c:v>Wood product manufacturing</c:v>
                </c:pt>
                <c:pt idx="8">
                  <c:v>Paper manufacturing</c:v>
                </c:pt>
                <c:pt idx="9">
                  <c:v>Petroleum and coal products manufacturing</c:v>
                </c:pt>
              </c:strCache>
            </c:strRef>
          </c:cat>
          <c:val>
            <c:numRef>
              <c:f>Charts!$P$158:$Y$158</c:f>
              <c:numCache>
                <c:formatCode>0.0</c:formatCode>
                <c:ptCount val="10"/>
                <c:pt idx="0">
                  <c:v>151.53931569077182</c:v>
                </c:pt>
                <c:pt idx="1">
                  <c:v>460.47025095009332</c:v>
                </c:pt>
                <c:pt idx="2">
                  <c:v>414.87101003663759</c:v>
                </c:pt>
                <c:pt idx="3">
                  <c:v>357.67363635920753</c:v>
                </c:pt>
                <c:pt idx="4">
                  <c:v>74.043651360173598</c:v>
                </c:pt>
                <c:pt idx="5">
                  <c:v>240.77845712529438</c:v>
                </c:pt>
                <c:pt idx="6">
                  <c:v>149.96028530930172</c:v>
                </c:pt>
                <c:pt idx="7">
                  <c:v>167.28919399141739</c:v>
                </c:pt>
                <c:pt idx="8">
                  <c:v>24.157117206995562</c:v>
                </c:pt>
                <c:pt idx="9">
                  <c:v>170.19950486697746</c:v>
                </c:pt>
              </c:numCache>
            </c:numRef>
          </c:val>
          <c:extLst xmlns:c16r2="http://schemas.microsoft.com/office/drawing/2015/06/chart">
            <c:ext xmlns:c16="http://schemas.microsoft.com/office/drawing/2014/chart" uri="{C3380CC4-5D6E-409C-BE32-E72D297353CC}">
              <c16:uniqueId val="{00000000-84D8-4A30-80B2-9FF576230669}"/>
            </c:ext>
          </c:extLst>
        </c:ser>
        <c:ser>
          <c:idx val="1"/>
          <c:order val="1"/>
          <c:tx>
            <c:strRef>
              <c:f>Charts!$O$159</c:f>
              <c:strCache>
                <c:ptCount val="1"/>
                <c:pt idx="0">
                  <c:v>2012</c:v>
                </c:pt>
              </c:strCache>
            </c:strRef>
          </c:tx>
          <c:spPr>
            <a:solidFill>
              <a:schemeClr val="accent2"/>
            </a:solidFill>
            <a:ln>
              <a:noFill/>
            </a:ln>
            <a:effectLst/>
          </c:spPr>
          <c:cat>
            <c:strRef>
              <c:f>Charts!$P$157:$Y$157</c:f>
              <c:strCache>
                <c:ptCount val="10"/>
                <c:pt idx="0">
                  <c:v>Crop and animal production</c:v>
                </c:pt>
                <c:pt idx="1">
                  <c:v>Forestry and logging</c:v>
                </c:pt>
                <c:pt idx="2">
                  <c:v>Fishing, hunting and trapping</c:v>
                </c:pt>
                <c:pt idx="3">
                  <c:v>Support activities for agriculture and forestry</c:v>
                </c:pt>
                <c:pt idx="4">
                  <c:v>Oil and gas extraction</c:v>
                </c:pt>
                <c:pt idx="5">
                  <c:v>Mining (except oil and gas)</c:v>
                </c:pt>
                <c:pt idx="6">
                  <c:v>Support activities for mining and oil and gas</c:v>
                </c:pt>
                <c:pt idx="7">
                  <c:v>Wood product manufacturing</c:v>
                </c:pt>
                <c:pt idx="8">
                  <c:v>Paper manufacturing</c:v>
                </c:pt>
                <c:pt idx="9">
                  <c:v>Petroleum and coal products manufacturing</c:v>
                </c:pt>
              </c:strCache>
            </c:strRef>
          </c:cat>
          <c:val>
            <c:numRef>
              <c:f>Charts!$P$159:$Y$159</c:f>
              <c:numCache>
                <c:formatCode>0.0</c:formatCode>
                <c:ptCount val="10"/>
                <c:pt idx="0">
                  <c:v>186.29007387211496</c:v>
                </c:pt>
                <c:pt idx="1">
                  <c:v>452.01595175434846</c:v>
                </c:pt>
                <c:pt idx="2">
                  <c:v>255.18510371765885</c:v>
                </c:pt>
                <c:pt idx="3">
                  <c:v>243.05636137385679</c:v>
                </c:pt>
                <c:pt idx="4">
                  <c:v>81.445848801678565</c:v>
                </c:pt>
                <c:pt idx="5">
                  <c:v>192.43125483233544</c:v>
                </c:pt>
                <c:pt idx="6">
                  <c:v>190.82767699375935</c:v>
                </c:pt>
                <c:pt idx="7">
                  <c:v>159.04668619649499</c:v>
                </c:pt>
                <c:pt idx="8">
                  <c:v>40.557290753616321</c:v>
                </c:pt>
                <c:pt idx="9">
                  <c:v>189.23259322816727</c:v>
                </c:pt>
              </c:numCache>
            </c:numRef>
          </c:val>
          <c:extLst xmlns:c16r2="http://schemas.microsoft.com/office/drawing/2015/06/chart">
            <c:ext xmlns:c16="http://schemas.microsoft.com/office/drawing/2014/chart" uri="{C3380CC4-5D6E-409C-BE32-E72D297353CC}">
              <c16:uniqueId val="{00000001-84D8-4A30-80B2-9FF576230669}"/>
            </c:ext>
          </c:extLst>
        </c:ser>
        <c:gapWidth val="219"/>
        <c:overlap val="-27"/>
        <c:axId val="194048384"/>
        <c:axId val="194049920"/>
      </c:barChart>
      <c:catAx>
        <c:axId val="194048384"/>
        <c:scaling>
          <c:orientation val="minMax"/>
        </c:scaling>
        <c:axPos val="b"/>
        <c:numFmt formatCode="General" sourceLinked="1"/>
        <c:maj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en-US"/>
          </a:p>
        </c:txPr>
        <c:crossAx val="194049920"/>
        <c:crosses val="autoZero"/>
        <c:auto val="1"/>
        <c:lblAlgn val="ctr"/>
        <c:lblOffset val="100"/>
      </c:catAx>
      <c:valAx>
        <c:axId val="194049920"/>
        <c:scaling>
          <c:orientation val="minMax"/>
        </c:scaling>
        <c:axPos val="l"/>
        <c:majorGridlines>
          <c:spPr>
            <a:ln w="9525" cap="flat" cmpd="sng" algn="ctr">
              <a:solidFill>
                <a:schemeClr val="tx1">
                  <a:lumMod val="15000"/>
                  <a:lumOff val="85000"/>
                </a:schemeClr>
              </a:solidFill>
              <a:round/>
            </a:ln>
            <a:effectLst/>
          </c:spPr>
        </c:majorGridlines>
        <c:title>
          <c:tx>
            <c:rich>
              <a:bodyPr rot="-5400000" vert="horz"/>
              <a:lstStyle/>
              <a:p>
                <a:pPr>
                  <a:defRPr b="0"/>
                </a:pPr>
                <a:r>
                  <a:rPr lang="en-CA" b="0"/>
                  <a:t>$2007</a:t>
                </a:r>
                <a:r>
                  <a:rPr lang="en-CA" b="0" baseline="0"/>
                  <a:t> x1000 per terajoule</a:t>
                </a:r>
                <a:endParaRPr lang="en-CA" b="0"/>
              </a:p>
            </c:rich>
          </c:tx>
        </c:title>
        <c:numFmt formatCode="0.0" sourceLinked="1"/>
        <c:majorTickMark val="none"/>
        <c:tickLblPos val="nextTo"/>
        <c:spPr>
          <a:noFill/>
          <a:ln>
            <a:noFill/>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en-US"/>
          </a:p>
        </c:txPr>
        <c:crossAx val="194048384"/>
        <c:crosses val="autoZero"/>
        <c:crossBetween val="between"/>
      </c:valAx>
      <c:spPr>
        <a:noFill/>
        <a:ln>
          <a:noFill/>
        </a:ln>
        <a:effectLst/>
      </c:spPr>
    </c:plotArea>
    <c:legend>
      <c:legendPos val="r"/>
      <c:spPr>
        <a:noFill/>
        <a:ln>
          <a:noFill/>
        </a:ln>
        <a:effectLst/>
      </c:spPr>
      <c:txPr>
        <a:bodyPr rot="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chart>
  <c:spPr>
    <a:solidFill>
      <a:schemeClr val="bg1"/>
    </a:solidFill>
    <a:ln w="9525" cap="flat" cmpd="sng" algn="ctr">
      <a:noFill/>
      <a:round/>
    </a:ln>
    <a:effectLst/>
  </c:spPr>
  <c:txPr>
    <a:bodyPr/>
    <a:lstStyle/>
    <a:p>
      <a:pPr>
        <a:defRPr/>
      </a:pPr>
      <a:endParaRPr lang="en-US"/>
    </a:p>
  </c:txPr>
  <c:printSettings>
    <c:headerFooter/>
    <c:pageMargins b="0.75000000000000167" l="0.70000000000000062" r="0.70000000000000062" t="0.75000000000000167"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n-CA"/>
  <c:chart>
    <c:autoTitleDeleted val="1"/>
    <c:plotArea>
      <c:layout/>
      <c:barChart>
        <c:barDir val="col"/>
        <c:grouping val="clustered"/>
        <c:ser>
          <c:idx val="0"/>
          <c:order val="0"/>
          <c:tx>
            <c:strRef>
              <c:f>Charts!$P$227</c:f>
              <c:strCache>
                <c:ptCount val="1"/>
                <c:pt idx="0">
                  <c:v>1990</c:v>
                </c:pt>
              </c:strCache>
            </c:strRef>
          </c:tx>
          <c:spPr>
            <a:solidFill>
              <a:schemeClr val="accent1"/>
            </a:solidFill>
            <a:ln>
              <a:noFill/>
            </a:ln>
            <a:effectLst/>
          </c:spPr>
          <c:cat>
            <c:strRef>
              <c:f>Charts!$Q$226:$Z$226</c:f>
              <c:strCache>
                <c:ptCount val="10"/>
                <c:pt idx="0">
                  <c:v>Crop and animal production</c:v>
                </c:pt>
                <c:pt idx="1">
                  <c:v>Forestry and logging</c:v>
                </c:pt>
                <c:pt idx="2">
                  <c:v>Fishing, hunting and trapping</c:v>
                </c:pt>
                <c:pt idx="3">
                  <c:v>Support activities for agriculture and forestry</c:v>
                </c:pt>
                <c:pt idx="4">
                  <c:v>Oil and gas extraction</c:v>
                </c:pt>
                <c:pt idx="5">
                  <c:v>Mining (except oil and gas)</c:v>
                </c:pt>
                <c:pt idx="6">
                  <c:v>Support activities for mining and oil and gas</c:v>
                </c:pt>
                <c:pt idx="7">
                  <c:v>Wood product manufacturing</c:v>
                </c:pt>
                <c:pt idx="8">
                  <c:v>Paper manufacturing</c:v>
                </c:pt>
                <c:pt idx="9">
                  <c:v>Petroleum and coal products manufacturing</c:v>
                </c:pt>
              </c:strCache>
            </c:strRef>
          </c:cat>
          <c:val>
            <c:numRef>
              <c:f>Charts!$Q$227:$Z$227</c:f>
              <c:numCache>
                <c:formatCode>0.000</c:formatCode>
                <c:ptCount val="10"/>
                <c:pt idx="0">
                  <c:v>1.7942424293072419</c:v>
                </c:pt>
                <c:pt idx="1">
                  <c:v>1.0150455022371754</c:v>
                </c:pt>
                <c:pt idx="2">
                  <c:v>0.30289307676645821</c:v>
                </c:pt>
                <c:pt idx="3">
                  <c:v>0.13685080591367771</c:v>
                </c:pt>
                <c:pt idx="4">
                  <c:v>1.3034062935455502</c:v>
                </c:pt>
                <c:pt idx="5">
                  <c:v>0.23201288223365651</c:v>
                </c:pt>
                <c:pt idx="6">
                  <c:v>0.59094152562243774</c:v>
                </c:pt>
                <c:pt idx="7">
                  <c:v>0.35088104274534021</c:v>
                </c:pt>
                <c:pt idx="8">
                  <c:v>3.0526074624952413</c:v>
                </c:pt>
                <c:pt idx="9">
                  <c:v>0.59513077642678791</c:v>
                </c:pt>
              </c:numCache>
            </c:numRef>
          </c:val>
          <c:extLst xmlns:c16r2="http://schemas.microsoft.com/office/drawing/2015/06/chart">
            <c:ext xmlns:c16="http://schemas.microsoft.com/office/drawing/2014/chart" uri="{C3380CC4-5D6E-409C-BE32-E72D297353CC}">
              <c16:uniqueId val="{00000000-62C6-4CB8-A11E-57E0BE73E781}"/>
            </c:ext>
          </c:extLst>
        </c:ser>
        <c:ser>
          <c:idx val="1"/>
          <c:order val="1"/>
          <c:tx>
            <c:strRef>
              <c:f>Charts!$P$228</c:f>
              <c:strCache>
                <c:ptCount val="1"/>
                <c:pt idx="0">
                  <c:v>2012</c:v>
                </c:pt>
              </c:strCache>
            </c:strRef>
          </c:tx>
          <c:spPr>
            <a:solidFill>
              <a:schemeClr val="accent2"/>
            </a:solidFill>
            <a:ln>
              <a:noFill/>
            </a:ln>
            <a:effectLst/>
          </c:spPr>
          <c:cat>
            <c:strRef>
              <c:f>Charts!$Q$226:$Z$226</c:f>
              <c:strCache>
                <c:ptCount val="10"/>
                <c:pt idx="0">
                  <c:v>Crop and animal production</c:v>
                </c:pt>
                <c:pt idx="1">
                  <c:v>Forestry and logging</c:v>
                </c:pt>
                <c:pt idx="2">
                  <c:v>Fishing, hunting and trapping</c:v>
                </c:pt>
                <c:pt idx="3">
                  <c:v>Support activities for agriculture and forestry</c:v>
                </c:pt>
                <c:pt idx="4">
                  <c:v>Oil and gas extraction</c:v>
                </c:pt>
                <c:pt idx="5">
                  <c:v>Mining (except oil and gas)</c:v>
                </c:pt>
                <c:pt idx="6">
                  <c:v>Support activities for mining and oil and gas</c:v>
                </c:pt>
                <c:pt idx="7">
                  <c:v>Wood product manufacturing</c:v>
                </c:pt>
                <c:pt idx="8">
                  <c:v>Paper manufacturing</c:v>
                </c:pt>
                <c:pt idx="9">
                  <c:v>Petroleum and coal products manufacturing</c:v>
                </c:pt>
              </c:strCache>
            </c:strRef>
          </c:cat>
          <c:val>
            <c:numRef>
              <c:f>Charts!$Q$228:$Z$228</c:f>
              <c:numCache>
                <c:formatCode>0.000</c:formatCode>
                <c:ptCount val="10"/>
                <c:pt idx="0">
                  <c:v>1.4715093209050807</c:v>
                </c:pt>
                <c:pt idx="1">
                  <c:v>0.9415961487306721</c:v>
                </c:pt>
                <c:pt idx="2">
                  <c:v>0.29186176266678543</c:v>
                </c:pt>
                <c:pt idx="3">
                  <c:v>0.29555651141097533</c:v>
                </c:pt>
                <c:pt idx="4">
                  <c:v>1.0658558901241466</c:v>
                </c:pt>
                <c:pt idx="5">
                  <c:v>0.2953710334985582</c:v>
                </c:pt>
                <c:pt idx="6">
                  <c:v>0.32432263701597647</c:v>
                </c:pt>
                <c:pt idx="7">
                  <c:v>0.2419892679132454</c:v>
                </c:pt>
                <c:pt idx="8">
                  <c:v>1.1124023251539947</c:v>
                </c:pt>
                <c:pt idx="9">
                  <c:v>0.34575574052785329</c:v>
                </c:pt>
              </c:numCache>
            </c:numRef>
          </c:val>
          <c:extLst xmlns:c16r2="http://schemas.microsoft.com/office/drawing/2015/06/chart">
            <c:ext xmlns:c16="http://schemas.microsoft.com/office/drawing/2014/chart" uri="{C3380CC4-5D6E-409C-BE32-E72D297353CC}">
              <c16:uniqueId val="{00000001-62C6-4CB8-A11E-57E0BE73E781}"/>
            </c:ext>
          </c:extLst>
        </c:ser>
        <c:gapWidth val="219"/>
        <c:overlap val="-27"/>
        <c:axId val="194672896"/>
        <c:axId val="194686976"/>
      </c:barChart>
      <c:catAx>
        <c:axId val="194672896"/>
        <c:scaling>
          <c:orientation val="minMax"/>
        </c:scaling>
        <c:axPos val="b"/>
        <c:numFmt formatCode="General" sourceLinked="1"/>
        <c:maj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en-US"/>
          </a:p>
        </c:txPr>
        <c:crossAx val="194686976"/>
        <c:crosses val="autoZero"/>
        <c:auto val="1"/>
        <c:lblAlgn val="ctr"/>
        <c:lblOffset val="100"/>
      </c:catAx>
      <c:valAx>
        <c:axId val="194686976"/>
        <c:scaling>
          <c:orientation val="minMax"/>
        </c:scaling>
        <c:axPos val="l"/>
        <c:majorGridlines>
          <c:spPr>
            <a:ln w="9525" cap="flat" cmpd="sng" algn="ctr">
              <a:solidFill>
                <a:schemeClr val="tx1">
                  <a:lumMod val="15000"/>
                  <a:lumOff val="85000"/>
                </a:schemeClr>
              </a:solidFill>
              <a:round/>
            </a:ln>
            <a:effectLst/>
          </c:spPr>
        </c:majorGridlines>
        <c:title>
          <c:tx>
            <c:rich>
              <a:bodyPr rot="-5400000" vert="horz"/>
              <a:lstStyle/>
              <a:p>
                <a:pPr>
                  <a:defRPr b="0"/>
                </a:pPr>
                <a:r>
                  <a:rPr lang="en-CA" b="0"/>
                  <a:t>$2007</a:t>
                </a:r>
                <a:r>
                  <a:rPr lang="en-CA" b="0" baseline="0"/>
                  <a:t> x1,000,000 per kilotonne</a:t>
                </a:r>
                <a:endParaRPr lang="en-CA" b="0"/>
              </a:p>
            </c:rich>
          </c:tx>
        </c:title>
        <c:numFmt formatCode="0.000" sourceLinked="1"/>
        <c:majorTickMark val="none"/>
        <c:tickLblPos val="nextTo"/>
        <c:spPr>
          <a:noFill/>
          <a:ln>
            <a:noFill/>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en-US"/>
          </a:p>
        </c:txPr>
        <c:crossAx val="194672896"/>
        <c:crosses val="autoZero"/>
        <c:crossBetween val="between"/>
      </c:valAx>
      <c:spPr>
        <a:noFill/>
        <a:ln>
          <a:noFill/>
        </a:ln>
        <a:effectLst/>
      </c:spPr>
    </c:plotArea>
    <c:legend>
      <c:legendPos val="r"/>
      <c:spPr>
        <a:noFill/>
        <a:ln>
          <a:noFill/>
        </a:ln>
        <a:effectLst/>
      </c:spPr>
      <c:txPr>
        <a:bodyPr rot="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chart>
  <c:spPr>
    <a:solidFill>
      <a:schemeClr val="bg1"/>
    </a:solidFill>
    <a:ln w="9525" cap="flat" cmpd="sng" algn="ctr">
      <a:noFill/>
      <a:round/>
    </a:ln>
    <a:effectLst/>
  </c:spPr>
  <c:txPr>
    <a:bodyPr/>
    <a:lstStyle/>
    <a:p>
      <a:pPr>
        <a:defRPr/>
      </a:pPr>
      <a:endParaRPr lang="en-US"/>
    </a:p>
  </c:txPr>
  <c:printSettings>
    <c:headerFooter/>
    <c:pageMargins b="0.75000000000000167" l="0.70000000000000062" r="0.70000000000000062" t="0.75000000000000167"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n-CA"/>
  <c:chart>
    <c:autoTitleDeleted val="1"/>
    <c:plotArea>
      <c:layout/>
      <c:barChart>
        <c:barDir val="col"/>
        <c:grouping val="clustered"/>
        <c:ser>
          <c:idx val="0"/>
          <c:order val="0"/>
          <c:tx>
            <c:strRef>
              <c:f>Charts!$N$206</c:f>
              <c:strCache>
                <c:ptCount val="1"/>
                <c:pt idx="0">
                  <c:v>Crop and animal production</c:v>
                </c:pt>
              </c:strCache>
            </c:strRef>
          </c:tx>
          <c:spPr>
            <a:solidFill>
              <a:schemeClr val="accent1"/>
            </a:solidFill>
            <a:ln>
              <a:noFill/>
            </a:ln>
            <a:effectLst/>
          </c:spPr>
          <c:cat>
            <c:numRef>
              <c:f>Charts!$M$207:$M$208</c:f>
              <c:numCache>
                <c:formatCode>General</c:formatCode>
                <c:ptCount val="2"/>
                <c:pt idx="0">
                  <c:v>1990</c:v>
                </c:pt>
                <c:pt idx="1">
                  <c:v>2012</c:v>
                </c:pt>
              </c:numCache>
            </c:numRef>
          </c:cat>
          <c:val>
            <c:numRef>
              <c:f>Charts!$N$207:$N$208</c:f>
              <c:numCache>
                <c:formatCode>General</c:formatCode>
                <c:ptCount val="2"/>
                <c:pt idx="0">
                  <c:v>8.4596503078527903</c:v>
                </c:pt>
                <c:pt idx="1">
                  <c:v>11.954201666402415</c:v>
                </c:pt>
              </c:numCache>
            </c:numRef>
          </c:val>
          <c:extLst xmlns:c16r2="http://schemas.microsoft.com/office/drawing/2015/06/chart">
            <c:ext xmlns:c16="http://schemas.microsoft.com/office/drawing/2014/chart" uri="{C3380CC4-5D6E-409C-BE32-E72D297353CC}">
              <c16:uniqueId val="{00000000-DC8A-496A-8E73-78439B827EBA}"/>
            </c:ext>
          </c:extLst>
        </c:ser>
        <c:gapWidth val="219"/>
        <c:overlap val="-27"/>
        <c:axId val="194723200"/>
        <c:axId val="194925696"/>
      </c:barChart>
      <c:catAx>
        <c:axId val="194723200"/>
        <c:scaling>
          <c:orientation val="minMax"/>
        </c:scaling>
        <c:axPos val="b"/>
        <c:numFmt formatCode="General" sourceLinked="1"/>
        <c:maj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en-US"/>
          </a:p>
        </c:txPr>
        <c:crossAx val="194925696"/>
        <c:crosses val="autoZero"/>
        <c:auto val="1"/>
        <c:lblAlgn val="ctr"/>
        <c:lblOffset val="100"/>
      </c:catAx>
      <c:valAx>
        <c:axId val="194925696"/>
        <c:scaling>
          <c:orientation val="minMax"/>
        </c:scaling>
        <c:axPos val="l"/>
        <c:majorGridlines>
          <c:spPr>
            <a:ln w="9525" cap="flat" cmpd="sng" algn="ctr">
              <a:solidFill>
                <a:schemeClr val="tx1">
                  <a:lumMod val="15000"/>
                  <a:lumOff val="85000"/>
                </a:schemeClr>
              </a:solidFill>
              <a:round/>
            </a:ln>
            <a:effectLst/>
          </c:spPr>
        </c:majorGridlines>
        <c:title>
          <c:tx>
            <c:rich>
              <a:bodyPr rot="-5400000" vert="horz"/>
              <a:lstStyle/>
              <a:p>
                <a:pPr>
                  <a:defRPr b="0"/>
                </a:pPr>
                <a:r>
                  <a:rPr lang="en-CA" b="0"/>
                  <a:t>$2007</a:t>
                </a:r>
                <a:r>
                  <a:rPr lang="en-CA" b="0" baseline="0"/>
                  <a:t> x1,000,000 per 10,000 Hectares </a:t>
                </a:r>
                <a:endParaRPr lang="en-CA" b="0"/>
              </a:p>
            </c:rich>
          </c:tx>
        </c:title>
        <c:numFmt formatCode="General" sourceLinked="1"/>
        <c:majorTickMark val="none"/>
        <c:tickLblPos val="nextTo"/>
        <c:spPr>
          <a:noFill/>
          <a:ln>
            <a:noFill/>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en-US"/>
          </a:p>
        </c:txPr>
        <c:crossAx val="194723200"/>
        <c:crosses val="autoZero"/>
        <c:crossBetween val="between"/>
      </c:valAx>
      <c:spPr>
        <a:noFill/>
        <a:ln>
          <a:noFill/>
        </a:ln>
        <a:effectLst/>
      </c:spPr>
    </c:plotArea>
    <c:plotVisOnly val="1"/>
    <c:dispBlanksAs val="gap"/>
  </c:chart>
  <c:spPr>
    <a:solidFill>
      <a:schemeClr val="bg1"/>
    </a:solidFill>
    <a:ln w="9525" cap="flat" cmpd="sng" algn="ctr">
      <a:noFill/>
      <a:round/>
    </a:ln>
    <a:effectLst/>
  </c:spPr>
  <c:txPr>
    <a:bodyPr/>
    <a:lstStyle/>
    <a:p>
      <a:pPr>
        <a:defRPr/>
      </a:pPr>
      <a:endParaRPr lang="en-US"/>
    </a:p>
  </c:txPr>
  <c:printSettings>
    <c:headerFooter/>
    <c:pageMargins b="0.75000000000000167" l="0.70000000000000062" r="0.70000000000000062" t="0.75000000000000167"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n-CA"/>
  <c:chart>
    <c:autoTitleDeleted val="1"/>
    <c:plotArea>
      <c:layout/>
      <c:barChart>
        <c:barDir val="col"/>
        <c:grouping val="clustered"/>
        <c:ser>
          <c:idx val="0"/>
          <c:order val="0"/>
          <c:tx>
            <c:strRef>
              <c:f>Charts!$P$227</c:f>
              <c:strCache>
                <c:ptCount val="1"/>
                <c:pt idx="0">
                  <c:v>1990</c:v>
                </c:pt>
              </c:strCache>
            </c:strRef>
          </c:tx>
          <c:spPr>
            <a:solidFill>
              <a:schemeClr val="accent1"/>
            </a:solidFill>
            <a:ln>
              <a:noFill/>
            </a:ln>
            <a:effectLst/>
          </c:spPr>
          <c:cat>
            <c:strRef>
              <c:f>Charts!$Q$226:$Z$226</c:f>
              <c:strCache>
                <c:ptCount val="10"/>
                <c:pt idx="0">
                  <c:v>Crop and animal production</c:v>
                </c:pt>
                <c:pt idx="1">
                  <c:v>Forestry and logging</c:v>
                </c:pt>
                <c:pt idx="2">
                  <c:v>Fishing, hunting and trapping</c:v>
                </c:pt>
                <c:pt idx="3">
                  <c:v>Support activities for agriculture and forestry</c:v>
                </c:pt>
                <c:pt idx="4">
                  <c:v>Oil and gas extraction</c:v>
                </c:pt>
                <c:pt idx="5">
                  <c:v>Mining (except oil and gas)</c:v>
                </c:pt>
                <c:pt idx="6">
                  <c:v>Support activities for mining and oil and gas</c:v>
                </c:pt>
                <c:pt idx="7">
                  <c:v>Wood product manufacturing</c:v>
                </c:pt>
                <c:pt idx="8">
                  <c:v>Paper manufacturing</c:v>
                </c:pt>
                <c:pt idx="9">
                  <c:v>Petroleum and coal products manufacturing</c:v>
                </c:pt>
              </c:strCache>
            </c:strRef>
          </c:cat>
          <c:val>
            <c:numRef>
              <c:f>Charts!$Q$242:$Z$242</c:f>
              <c:numCache>
                <c:formatCode>0.000</c:formatCode>
                <c:ptCount val="10"/>
                <c:pt idx="0">
                  <c:v>0.55733828587818013</c:v>
                </c:pt>
                <c:pt idx="1">
                  <c:v>0.98517750957566452</c:v>
                </c:pt>
                <c:pt idx="2">
                  <c:v>3.3014950710512179</c:v>
                </c:pt>
                <c:pt idx="3">
                  <c:v>7.3072277019017093</c:v>
                </c:pt>
                <c:pt idx="4">
                  <c:v>0.7672204783358697</c:v>
                </c:pt>
                <c:pt idx="5">
                  <c:v>4.3101055009217797</c:v>
                </c:pt>
                <c:pt idx="6">
                  <c:v>1.6922148074578134</c:v>
                </c:pt>
                <c:pt idx="7">
                  <c:v>2.849968730644056</c:v>
                </c:pt>
                <c:pt idx="8">
                  <c:v>0.32758879491914328</c:v>
                </c:pt>
                <c:pt idx="9">
                  <c:v>1.6803029512338092</c:v>
                </c:pt>
              </c:numCache>
            </c:numRef>
          </c:val>
          <c:extLst xmlns:c16r2="http://schemas.microsoft.com/office/drawing/2015/06/chart">
            <c:ext xmlns:c16="http://schemas.microsoft.com/office/drawing/2014/chart" uri="{C3380CC4-5D6E-409C-BE32-E72D297353CC}">
              <c16:uniqueId val="{00000000-62C6-4CB8-A11E-57E0BE73E781}"/>
            </c:ext>
          </c:extLst>
        </c:ser>
        <c:ser>
          <c:idx val="1"/>
          <c:order val="1"/>
          <c:tx>
            <c:strRef>
              <c:f>Charts!$P$228</c:f>
              <c:strCache>
                <c:ptCount val="1"/>
                <c:pt idx="0">
                  <c:v>2012</c:v>
                </c:pt>
              </c:strCache>
            </c:strRef>
          </c:tx>
          <c:spPr>
            <a:solidFill>
              <a:schemeClr val="accent2"/>
            </a:solidFill>
            <a:ln>
              <a:noFill/>
            </a:ln>
            <a:effectLst/>
          </c:spPr>
          <c:cat>
            <c:strRef>
              <c:f>Charts!$Q$226:$Z$226</c:f>
              <c:strCache>
                <c:ptCount val="10"/>
                <c:pt idx="0">
                  <c:v>Crop and animal production</c:v>
                </c:pt>
                <c:pt idx="1">
                  <c:v>Forestry and logging</c:v>
                </c:pt>
                <c:pt idx="2">
                  <c:v>Fishing, hunting and trapping</c:v>
                </c:pt>
                <c:pt idx="3">
                  <c:v>Support activities for agriculture and forestry</c:v>
                </c:pt>
                <c:pt idx="4">
                  <c:v>Oil and gas extraction</c:v>
                </c:pt>
                <c:pt idx="5">
                  <c:v>Mining (except oil and gas)</c:v>
                </c:pt>
                <c:pt idx="6">
                  <c:v>Support activities for mining and oil and gas</c:v>
                </c:pt>
                <c:pt idx="7">
                  <c:v>Wood product manufacturing</c:v>
                </c:pt>
                <c:pt idx="8">
                  <c:v>Paper manufacturing</c:v>
                </c:pt>
                <c:pt idx="9">
                  <c:v>Petroleum and coal products manufacturing</c:v>
                </c:pt>
              </c:strCache>
            </c:strRef>
          </c:cat>
          <c:val>
            <c:numRef>
              <c:f>Charts!$Q$243:$Z$243</c:f>
              <c:numCache>
                <c:formatCode>0.000</c:formatCode>
                <c:ptCount val="10"/>
                <c:pt idx="0">
                  <c:v>0.67957435661021182</c:v>
                </c:pt>
                <c:pt idx="1">
                  <c:v>1.0620264338889447</c:v>
                </c:pt>
                <c:pt idx="2">
                  <c:v>3.4262795881956154</c:v>
                </c:pt>
                <c:pt idx="3">
                  <c:v>3.3834477042175073</c:v>
                </c:pt>
                <c:pt idx="4">
                  <c:v>0.93821313862939204</c:v>
                </c:pt>
                <c:pt idx="5">
                  <c:v>3.3855723364453789</c:v>
                </c:pt>
                <c:pt idx="6">
                  <c:v>3.0833493745635123</c:v>
                </c:pt>
                <c:pt idx="7">
                  <c:v>4.1324146670773265</c:v>
                </c:pt>
                <c:pt idx="8">
                  <c:v>0.89895533062785138</c:v>
                </c:pt>
                <c:pt idx="9">
                  <c:v>2.8922151761626131</c:v>
                </c:pt>
              </c:numCache>
            </c:numRef>
          </c:val>
          <c:extLst xmlns:c16r2="http://schemas.microsoft.com/office/drawing/2015/06/chart">
            <c:ext xmlns:c16="http://schemas.microsoft.com/office/drawing/2014/chart" uri="{C3380CC4-5D6E-409C-BE32-E72D297353CC}">
              <c16:uniqueId val="{00000001-62C6-4CB8-A11E-57E0BE73E781}"/>
            </c:ext>
          </c:extLst>
        </c:ser>
        <c:gapWidth val="219"/>
        <c:overlap val="-27"/>
        <c:axId val="195224704"/>
        <c:axId val="195226240"/>
      </c:barChart>
      <c:catAx>
        <c:axId val="195224704"/>
        <c:scaling>
          <c:orientation val="minMax"/>
        </c:scaling>
        <c:axPos val="b"/>
        <c:numFmt formatCode="General" sourceLinked="1"/>
        <c:maj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en-US"/>
          </a:p>
        </c:txPr>
        <c:crossAx val="195226240"/>
        <c:crosses val="autoZero"/>
        <c:auto val="1"/>
        <c:lblAlgn val="ctr"/>
        <c:lblOffset val="100"/>
      </c:catAx>
      <c:valAx>
        <c:axId val="195226240"/>
        <c:scaling>
          <c:orientation val="minMax"/>
        </c:scaling>
        <c:axPos val="l"/>
        <c:majorGridlines>
          <c:spPr>
            <a:ln w="9525" cap="flat" cmpd="sng" algn="ctr">
              <a:solidFill>
                <a:schemeClr val="tx1">
                  <a:lumMod val="15000"/>
                  <a:lumOff val="85000"/>
                </a:schemeClr>
              </a:solidFill>
              <a:round/>
            </a:ln>
            <a:effectLst/>
          </c:spPr>
        </c:majorGridlines>
        <c:title>
          <c:tx>
            <c:rich>
              <a:bodyPr rot="-5400000" vert="horz"/>
              <a:lstStyle/>
              <a:p>
                <a:pPr>
                  <a:defRPr b="0"/>
                </a:pPr>
                <a:r>
                  <a:rPr lang="en-CA" b="0"/>
                  <a:t>Kilotonnes per $2007</a:t>
                </a:r>
                <a:r>
                  <a:rPr lang="en-CA" b="0" baseline="0"/>
                  <a:t> x1,000,000</a:t>
                </a:r>
                <a:endParaRPr lang="en-CA" b="0"/>
              </a:p>
            </c:rich>
          </c:tx>
        </c:title>
        <c:numFmt formatCode="0.000" sourceLinked="1"/>
        <c:majorTickMark val="none"/>
        <c:tickLblPos val="nextTo"/>
        <c:spPr>
          <a:noFill/>
          <a:ln>
            <a:noFill/>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en-US"/>
          </a:p>
        </c:txPr>
        <c:crossAx val="195224704"/>
        <c:crosses val="autoZero"/>
        <c:crossBetween val="between"/>
      </c:valAx>
      <c:spPr>
        <a:noFill/>
        <a:ln>
          <a:noFill/>
        </a:ln>
        <a:effectLst/>
      </c:spPr>
    </c:plotArea>
    <c:legend>
      <c:legendPos val="r"/>
      <c:spPr>
        <a:noFill/>
        <a:ln>
          <a:noFill/>
        </a:ln>
        <a:effectLst/>
      </c:spPr>
      <c:txPr>
        <a:bodyPr rot="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chart>
  <c:spPr>
    <a:solidFill>
      <a:schemeClr val="bg1"/>
    </a:solidFill>
    <a:ln w="9525" cap="flat" cmpd="sng" algn="ctr">
      <a:noFill/>
      <a:round/>
    </a:ln>
    <a:effectLst/>
  </c:spPr>
  <c:txPr>
    <a:bodyPr/>
    <a:lstStyle/>
    <a:p>
      <a:pPr>
        <a:defRPr/>
      </a:pPr>
      <a:endParaRPr lang="en-US"/>
    </a:p>
  </c:txPr>
  <c:printSettings>
    <c:headerFooter/>
    <c:pageMargins b="0.75000000000000189" l="0.70000000000000062" r="0.70000000000000062" t="0.75000000000000189"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lang="en-US" sz="1100"/>
            </a:pPr>
            <a:r>
              <a:rPr lang="en-US" sz="1100"/>
              <a:t>Panel A: Gross Output</a:t>
            </a:r>
          </a:p>
        </c:rich>
      </c:tx>
    </c:title>
    <c:plotArea>
      <c:layout>
        <c:manualLayout>
          <c:layoutTarget val="inner"/>
          <c:xMode val="edge"/>
          <c:yMode val="edge"/>
          <c:x val="0.20540966754155734"/>
          <c:y val="0.23760751059963658"/>
          <c:w val="0.76403477690289034"/>
          <c:h val="0.66006561679790265"/>
        </c:manualLayout>
      </c:layout>
      <c:barChart>
        <c:barDir val="col"/>
        <c:grouping val="clustered"/>
        <c:ser>
          <c:idx val="0"/>
          <c:order val="0"/>
          <c:dLbls>
            <c:spPr>
              <a:noFill/>
              <a:ln>
                <a:noFill/>
              </a:ln>
              <a:effectLst/>
            </c:spPr>
            <c:txPr>
              <a:bodyPr/>
              <a:lstStyle/>
              <a:p>
                <a:pPr>
                  <a:defRPr lang="en-US"/>
                </a:pPr>
                <a:endParaRPr lang="en-US"/>
              </a:p>
            </c:txPr>
            <c:showVal val="1"/>
            <c:extLst xmlns:c16r2="http://schemas.microsoft.com/office/drawing/2015/06/chart">
              <c:ext xmlns:c15="http://schemas.microsoft.com/office/drawing/2012/chart" uri="{CE6537A1-D6FC-4f65-9D91-7224C49458BB}">
                <c15:showLeaderLines val="0"/>
              </c:ext>
            </c:extLst>
          </c:dLbls>
          <c:cat>
            <c:numRef>
              <c:f>Charts!$H$290:$H$299</c:f>
              <c:numCache>
                <c:formatCode>General</c:formatCode>
                <c:ptCount val="10"/>
                <c:pt idx="0">
                  <c:v>0</c:v>
                </c:pt>
                <c:pt idx="1">
                  <c:v>0</c:v>
                </c:pt>
                <c:pt idx="2">
                  <c:v>0</c:v>
                </c:pt>
                <c:pt idx="3">
                  <c:v>0</c:v>
                </c:pt>
                <c:pt idx="4">
                  <c:v>0</c:v>
                </c:pt>
                <c:pt idx="5">
                  <c:v>0</c:v>
                </c:pt>
                <c:pt idx="6">
                  <c:v>0</c:v>
                </c:pt>
                <c:pt idx="7">
                  <c:v>0</c:v>
                </c:pt>
                <c:pt idx="8">
                  <c:v>0</c:v>
                </c:pt>
                <c:pt idx="9">
                  <c:v>0</c:v>
                </c:pt>
              </c:numCache>
            </c:numRef>
          </c:cat>
          <c:val>
            <c:numRef>
              <c:f>Charts!$I$290:$I$299</c:f>
              <c:numCache>
                <c:formatCode>0.00</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F370-41CD-BB27-0BD507A109FF}"/>
            </c:ext>
          </c:extLst>
        </c:ser>
        <c:axId val="195267200"/>
        <c:axId val="195268992"/>
      </c:barChart>
      <c:catAx>
        <c:axId val="195267200"/>
        <c:scaling>
          <c:orientation val="minMax"/>
        </c:scaling>
        <c:delete val="1"/>
        <c:axPos val="b"/>
        <c:numFmt formatCode="General" sourceLinked="0"/>
        <c:tickLblPos val="none"/>
        <c:crossAx val="195268992"/>
        <c:crosses val="autoZero"/>
        <c:auto val="1"/>
        <c:lblAlgn val="ctr"/>
        <c:lblOffset val="100"/>
      </c:catAx>
      <c:valAx>
        <c:axId val="195268992"/>
        <c:scaling>
          <c:orientation val="minMax"/>
        </c:scaling>
        <c:axPos val="l"/>
        <c:majorGridlines/>
        <c:title>
          <c:tx>
            <c:rich>
              <a:bodyPr rot="-5400000" vert="horz"/>
              <a:lstStyle/>
              <a:p>
                <a:pPr>
                  <a:defRPr lang="en-US"/>
                </a:pPr>
                <a:r>
                  <a:rPr lang="en-CA"/>
                  <a:t>Per</a:t>
                </a:r>
                <a:r>
                  <a:rPr lang="en-CA" baseline="0"/>
                  <a:t> cent per year</a:t>
                </a:r>
                <a:endParaRPr lang="en-CA"/>
              </a:p>
            </c:rich>
          </c:tx>
        </c:title>
        <c:numFmt formatCode="0.00" sourceLinked="1"/>
        <c:tickLblPos val="nextTo"/>
        <c:txPr>
          <a:bodyPr/>
          <a:lstStyle/>
          <a:p>
            <a:pPr>
              <a:defRPr lang="en-US"/>
            </a:pPr>
            <a:endParaRPr lang="en-US"/>
          </a:p>
        </c:txPr>
        <c:crossAx val="195267200"/>
        <c:crosses val="autoZero"/>
        <c:crossBetween val="between"/>
      </c:valAx>
    </c:plotArea>
    <c:plotVisOnly val="1"/>
    <c:dispBlanksAs val="gap"/>
  </c:chart>
  <c:spPr>
    <a:ln>
      <a:noFill/>
    </a:ln>
  </c:spPr>
  <c:printSettings>
    <c:headerFooter/>
    <c:pageMargins b="0.750000000000003" l="0.70000000000000062" r="0.70000000000000062" t="0.75000000000000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lang="en-US" sz="1050"/>
            </a:pPr>
            <a:r>
              <a:rPr lang="en-CA" sz="1050"/>
              <a:t>Panel C: Labour Productivity</a:t>
            </a:r>
          </a:p>
        </c:rich>
      </c:tx>
    </c:title>
    <c:plotArea>
      <c:layout>
        <c:manualLayout>
          <c:layoutTarget val="inner"/>
          <c:xMode val="edge"/>
          <c:yMode val="edge"/>
          <c:x val="0.20540966754155734"/>
          <c:y val="0.11581269732587748"/>
          <c:w val="0.7640347769028889"/>
          <c:h val="0.27545031508742657"/>
        </c:manualLayout>
      </c:layout>
      <c:barChart>
        <c:barDir val="col"/>
        <c:grouping val="clustered"/>
        <c:ser>
          <c:idx val="0"/>
          <c:order val="0"/>
          <c:dLbls>
            <c:spPr>
              <a:noFill/>
              <a:ln>
                <a:noFill/>
              </a:ln>
              <a:effectLst/>
            </c:spPr>
            <c:txPr>
              <a:bodyPr/>
              <a:lstStyle/>
              <a:p>
                <a:pPr>
                  <a:defRPr lang="en-US"/>
                </a:pPr>
                <a:endParaRPr lang="en-US"/>
              </a:p>
            </c:txPr>
            <c:showVal val="1"/>
            <c:extLst xmlns:c16r2="http://schemas.microsoft.com/office/drawing/2015/06/chart">
              <c:ext xmlns:c15="http://schemas.microsoft.com/office/drawing/2012/chart" uri="{CE6537A1-D6FC-4f65-9D91-7224C49458BB}">
                <c15:showLeaderLines val="0"/>
              </c:ext>
            </c:extLst>
          </c:dLbls>
          <c:cat>
            <c:strRef>
              <c:f>Charts!$H$38:$H$47</c:f>
              <c:strCache>
                <c:ptCount val="10"/>
                <c:pt idx="0">
                  <c:v>Crop and animal production</c:v>
                </c:pt>
                <c:pt idx="1">
                  <c:v>Wood product manufacturing</c:v>
                </c:pt>
                <c:pt idx="2">
                  <c:v>Forestry and logging</c:v>
                </c:pt>
                <c:pt idx="3">
                  <c:v>Fishing, hunting and trapping</c:v>
                </c:pt>
                <c:pt idx="4">
                  <c:v>Paper manufacturing</c:v>
                </c:pt>
                <c:pt idx="5">
                  <c:v>Support activities for agriculture and forestry</c:v>
                </c:pt>
                <c:pt idx="6">
                  <c:v>Mining (except oil and gas)</c:v>
                </c:pt>
                <c:pt idx="7">
                  <c:v>Support activities for mining and oil and gas</c:v>
                </c:pt>
                <c:pt idx="8">
                  <c:v>Oil and gas extraction</c:v>
                </c:pt>
                <c:pt idx="9">
                  <c:v>Petroleum and coal products manufacturing</c:v>
                </c:pt>
              </c:strCache>
            </c:strRef>
          </c:cat>
          <c:val>
            <c:numRef>
              <c:f>Charts!$K$38:$K$47</c:f>
              <c:numCache>
                <c:formatCode>0.00</c:formatCode>
                <c:ptCount val="10"/>
                <c:pt idx="0">
                  <c:v>4.3148060280478129</c:v>
                </c:pt>
                <c:pt idx="1">
                  <c:v>3.0060811569536883</c:v>
                </c:pt>
                <c:pt idx="2">
                  <c:v>2.7220336387656419</c:v>
                </c:pt>
                <c:pt idx="3">
                  <c:v>2.4781768987778507</c:v>
                </c:pt>
                <c:pt idx="4">
                  <c:v>2.3668101385317719</c:v>
                </c:pt>
                <c:pt idx="5">
                  <c:v>0.86014349260150613</c:v>
                </c:pt>
                <c:pt idx="6">
                  <c:v>0.68758497863214973</c:v>
                </c:pt>
                <c:pt idx="7">
                  <c:v>0.53805609903017082</c:v>
                </c:pt>
                <c:pt idx="8">
                  <c:v>0.26592245167902373</c:v>
                </c:pt>
                <c:pt idx="9">
                  <c:v>-0.92248521556423935</c:v>
                </c:pt>
              </c:numCache>
            </c:numRef>
          </c:val>
          <c:extLst xmlns:c16r2="http://schemas.microsoft.com/office/drawing/2015/06/chart">
            <c:ext xmlns:c16="http://schemas.microsoft.com/office/drawing/2014/chart" uri="{C3380CC4-5D6E-409C-BE32-E72D297353CC}">
              <c16:uniqueId val="{00000000-31F9-4E6F-9A41-AADBD4C8C6D7}"/>
            </c:ext>
          </c:extLst>
        </c:ser>
        <c:axId val="190226816"/>
        <c:axId val="190228352"/>
      </c:barChart>
      <c:catAx>
        <c:axId val="190226816"/>
        <c:scaling>
          <c:orientation val="minMax"/>
        </c:scaling>
        <c:axPos val="b"/>
        <c:numFmt formatCode="General" sourceLinked="0"/>
        <c:tickLblPos val="low"/>
        <c:txPr>
          <a:bodyPr/>
          <a:lstStyle/>
          <a:p>
            <a:pPr>
              <a:defRPr lang="en-US"/>
            </a:pPr>
            <a:endParaRPr lang="en-US"/>
          </a:p>
        </c:txPr>
        <c:crossAx val="190228352"/>
        <c:crosses val="autoZero"/>
        <c:auto val="1"/>
        <c:lblAlgn val="ctr"/>
        <c:lblOffset val="100"/>
      </c:catAx>
      <c:valAx>
        <c:axId val="190228352"/>
        <c:scaling>
          <c:orientation val="minMax"/>
        </c:scaling>
        <c:axPos val="l"/>
        <c:majorGridlines/>
        <c:numFmt formatCode="0.00" sourceLinked="1"/>
        <c:tickLblPos val="nextTo"/>
        <c:txPr>
          <a:bodyPr/>
          <a:lstStyle/>
          <a:p>
            <a:pPr>
              <a:defRPr lang="en-US"/>
            </a:pPr>
            <a:endParaRPr lang="en-US"/>
          </a:p>
        </c:txPr>
        <c:crossAx val="190226816"/>
        <c:crosses val="autoZero"/>
        <c:crossBetween val="between"/>
      </c:valAx>
    </c:plotArea>
    <c:plotVisOnly val="1"/>
    <c:dispBlanksAs val="gap"/>
  </c:chart>
  <c:spPr>
    <a:ln>
      <a:noFill/>
    </a:ln>
  </c:spPr>
  <c:printSettings>
    <c:headerFooter/>
    <c:pageMargins b="0.75000000000000167" l="0.70000000000000062" r="0.70000000000000062" t="0.75000000000000167"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lang="en-US" sz="1100"/>
            </a:pPr>
            <a:r>
              <a:rPr lang="en-US" sz="1100"/>
              <a:t>Panel B: Intermediate Goods Input</a:t>
            </a:r>
          </a:p>
        </c:rich>
      </c:tx>
    </c:title>
    <c:plotArea>
      <c:layout>
        <c:manualLayout>
          <c:layoutTarget val="inner"/>
          <c:xMode val="edge"/>
          <c:yMode val="edge"/>
          <c:x val="0.20540966754155734"/>
          <c:y val="0.23760751059963658"/>
          <c:w val="0.76403477690289012"/>
          <c:h val="0.66006561679790243"/>
        </c:manualLayout>
      </c:layout>
      <c:barChart>
        <c:barDir val="col"/>
        <c:grouping val="clustered"/>
        <c:ser>
          <c:idx val="0"/>
          <c:order val="0"/>
          <c:dLbls>
            <c:spPr>
              <a:noFill/>
              <a:ln>
                <a:noFill/>
              </a:ln>
              <a:effectLst/>
            </c:spPr>
            <c:txPr>
              <a:bodyPr/>
              <a:lstStyle/>
              <a:p>
                <a:pPr>
                  <a:defRPr lang="en-US"/>
                </a:pPr>
                <a:endParaRPr lang="en-US"/>
              </a:p>
            </c:txPr>
            <c:showVal val="1"/>
            <c:extLst xmlns:c16r2="http://schemas.microsoft.com/office/drawing/2015/06/chart">
              <c:ext xmlns:c15="http://schemas.microsoft.com/office/drawing/2012/chart" uri="{CE6537A1-D6FC-4f65-9D91-7224C49458BB}">
                <c15:showLeaderLines val="0"/>
              </c:ext>
            </c:extLst>
          </c:dLbls>
          <c:cat>
            <c:strRef>
              <c:f>Charts!$H$93:$H$102</c:f>
              <c:strCache>
                <c:ptCount val="10"/>
                <c:pt idx="0">
                  <c:v>Paper manufacturing</c:v>
                </c:pt>
                <c:pt idx="1">
                  <c:v>Crop and animal production</c:v>
                </c:pt>
                <c:pt idx="2">
                  <c:v>Wood product manufacturing</c:v>
                </c:pt>
                <c:pt idx="3">
                  <c:v>Forestry and logging</c:v>
                </c:pt>
                <c:pt idx="4">
                  <c:v>Fishing, hunting and trapping</c:v>
                </c:pt>
                <c:pt idx="5">
                  <c:v>Petroleum and coal products manufacturing</c:v>
                </c:pt>
                <c:pt idx="6">
                  <c:v>Support activities for mining and oil and gas</c:v>
                </c:pt>
                <c:pt idx="7">
                  <c:v>Oil and gas extraction</c:v>
                </c:pt>
                <c:pt idx="8">
                  <c:v>Mining (except oil and gas)</c:v>
                </c:pt>
                <c:pt idx="9">
                  <c:v>Support activities for agriculture and forestry</c:v>
                </c:pt>
              </c:strCache>
            </c:strRef>
          </c:cat>
          <c:val>
            <c:numRef>
              <c:f>Charts!$J$290:$J$299</c:f>
              <c:numCache>
                <c:formatCode>0.00</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9E0E-4DCA-AC80-DAAE6C729C9B}"/>
            </c:ext>
          </c:extLst>
        </c:ser>
        <c:axId val="195391872"/>
        <c:axId val="195393408"/>
      </c:barChart>
      <c:catAx>
        <c:axId val="195391872"/>
        <c:scaling>
          <c:orientation val="minMax"/>
        </c:scaling>
        <c:delete val="1"/>
        <c:axPos val="b"/>
        <c:numFmt formatCode="General" sourceLinked="0"/>
        <c:tickLblPos val="none"/>
        <c:crossAx val="195393408"/>
        <c:crosses val="autoZero"/>
        <c:auto val="1"/>
        <c:lblAlgn val="ctr"/>
        <c:lblOffset val="100"/>
      </c:catAx>
      <c:valAx>
        <c:axId val="195393408"/>
        <c:scaling>
          <c:orientation val="minMax"/>
        </c:scaling>
        <c:axPos val="l"/>
        <c:majorGridlines/>
        <c:title>
          <c:tx>
            <c:rich>
              <a:bodyPr rot="-5400000" vert="horz"/>
              <a:lstStyle/>
              <a:p>
                <a:pPr>
                  <a:defRPr lang="en-US"/>
                </a:pPr>
                <a:r>
                  <a:rPr lang="en-CA"/>
                  <a:t>Per</a:t>
                </a:r>
                <a:r>
                  <a:rPr lang="en-CA" baseline="0"/>
                  <a:t> cent per year</a:t>
                </a:r>
                <a:endParaRPr lang="en-CA"/>
              </a:p>
            </c:rich>
          </c:tx>
        </c:title>
        <c:numFmt formatCode="0.00" sourceLinked="1"/>
        <c:tickLblPos val="nextTo"/>
        <c:txPr>
          <a:bodyPr/>
          <a:lstStyle/>
          <a:p>
            <a:pPr>
              <a:defRPr lang="en-US"/>
            </a:pPr>
            <a:endParaRPr lang="en-US"/>
          </a:p>
        </c:txPr>
        <c:crossAx val="195391872"/>
        <c:crosses val="autoZero"/>
        <c:crossBetween val="between"/>
      </c:valAx>
    </c:plotArea>
    <c:plotVisOnly val="1"/>
    <c:dispBlanksAs val="gap"/>
  </c:chart>
  <c:spPr>
    <a:ln>
      <a:noFill/>
    </a:ln>
  </c:spPr>
  <c:printSettings>
    <c:headerFooter/>
    <c:pageMargins b="0.75000000000000278" l="0.70000000000000062" r="0.70000000000000062" t="0.75000000000000278"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lang="en-US" sz="1100"/>
            </a:pPr>
            <a:r>
              <a:rPr sz="1100"/>
              <a:t>Panel C: Intermediate Inputs Productivity</a:t>
            </a:r>
          </a:p>
        </c:rich>
      </c:tx>
    </c:title>
    <c:plotArea>
      <c:layout>
        <c:manualLayout>
          <c:layoutTarget val="inner"/>
          <c:xMode val="edge"/>
          <c:yMode val="edge"/>
          <c:x val="0.20845384053020827"/>
          <c:y val="0.11581269732587737"/>
          <c:w val="0.76860101391435909"/>
          <c:h val="0.27545031508742707"/>
        </c:manualLayout>
      </c:layout>
      <c:barChart>
        <c:barDir val="col"/>
        <c:grouping val="clustered"/>
        <c:ser>
          <c:idx val="0"/>
          <c:order val="0"/>
          <c:dLbls>
            <c:spPr>
              <a:noFill/>
              <a:ln>
                <a:noFill/>
              </a:ln>
              <a:effectLst/>
            </c:spPr>
            <c:txPr>
              <a:bodyPr/>
              <a:lstStyle/>
              <a:p>
                <a:pPr>
                  <a:defRPr lang="en-US"/>
                </a:pPr>
                <a:endParaRPr lang="en-US"/>
              </a:p>
            </c:txPr>
            <c:showVal val="1"/>
            <c:extLst xmlns:c16r2="http://schemas.microsoft.com/office/drawing/2015/06/chart">
              <c:ext xmlns:c15="http://schemas.microsoft.com/office/drawing/2012/chart" uri="{CE6537A1-D6FC-4f65-9D91-7224C49458BB}">
                <c15:showLeaderLines val="0"/>
              </c:ext>
            </c:extLst>
          </c:dLbls>
          <c:cat>
            <c:numRef>
              <c:f>Charts!$H$290:$H$299</c:f>
              <c:numCache>
                <c:formatCode>General</c:formatCode>
                <c:ptCount val="10"/>
                <c:pt idx="0">
                  <c:v>0</c:v>
                </c:pt>
                <c:pt idx="1">
                  <c:v>0</c:v>
                </c:pt>
                <c:pt idx="2">
                  <c:v>0</c:v>
                </c:pt>
                <c:pt idx="3">
                  <c:v>0</c:v>
                </c:pt>
                <c:pt idx="4">
                  <c:v>0</c:v>
                </c:pt>
                <c:pt idx="5">
                  <c:v>0</c:v>
                </c:pt>
                <c:pt idx="6">
                  <c:v>0</c:v>
                </c:pt>
                <c:pt idx="7">
                  <c:v>0</c:v>
                </c:pt>
                <c:pt idx="8">
                  <c:v>0</c:v>
                </c:pt>
                <c:pt idx="9">
                  <c:v>0</c:v>
                </c:pt>
              </c:numCache>
            </c:numRef>
          </c:cat>
          <c:val>
            <c:numRef>
              <c:f>Charts!$K$290:$K$299</c:f>
              <c:numCache>
                <c:formatCode>0.00</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BFA1-4E77-BF69-866B47F139DF}"/>
            </c:ext>
          </c:extLst>
        </c:ser>
        <c:axId val="195614976"/>
        <c:axId val="195702784"/>
      </c:barChart>
      <c:catAx>
        <c:axId val="195614976"/>
        <c:scaling>
          <c:orientation val="minMax"/>
        </c:scaling>
        <c:axPos val="b"/>
        <c:numFmt formatCode="General" sourceLinked="0"/>
        <c:tickLblPos val="low"/>
        <c:txPr>
          <a:bodyPr/>
          <a:lstStyle/>
          <a:p>
            <a:pPr>
              <a:defRPr lang="en-US"/>
            </a:pPr>
            <a:endParaRPr lang="en-US"/>
          </a:p>
        </c:txPr>
        <c:crossAx val="195702784"/>
        <c:crosses val="autoZero"/>
        <c:auto val="1"/>
        <c:lblAlgn val="ctr"/>
        <c:lblOffset val="100"/>
      </c:catAx>
      <c:valAx>
        <c:axId val="195702784"/>
        <c:scaling>
          <c:orientation val="minMax"/>
        </c:scaling>
        <c:axPos val="l"/>
        <c:majorGridlines/>
        <c:title>
          <c:tx>
            <c:rich>
              <a:bodyPr rot="-5400000" vert="horz"/>
              <a:lstStyle/>
              <a:p>
                <a:pPr>
                  <a:defRPr lang="en-US"/>
                </a:pPr>
                <a:r>
                  <a:rPr lang="en-CA"/>
                  <a:t>Per</a:t>
                </a:r>
                <a:r>
                  <a:rPr lang="en-CA" baseline="0"/>
                  <a:t> cent per year</a:t>
                </a:r>
                <a:endParaRPr lang="en-CA"/>
              </a:p>
            </c:rich>
          </c:tx>
        </c:title>
        <c:numFmt formatCode="0.00" sourceLinked="1"/>
        <c:tickLblPos val="nextTo"/>
        <c:txPr>
          <a:bodyPr/>
          <a:lstStyle/>
          <a:p>
            <a:pPr>
              <a:defRPr lang="en-US"/>
            </a:pPr>
            <a:endParaRPr lang="en-US"/>
          </a:p>
        </c:txPr>
        <c:crossAx val="195614976"/>
        <c:crosses val="autoZero"/>
        <c:crossBetween val="between"/>
      </c:valAx>
    </c:plotArea>
    <c:plotVisOnly val="1"/>
    <c:dispBlanksAs val="gap"/>
  </c:chart>
  <c:spPr>
    <a:ln>
      <a:noFill/>
    </a:ln>
  </c:spPr>
  <c:printSettings>
    <c:headerFooter/>
    <c:pageMargins b="0.75000000000000255" l="0.70000000000000062" r="0.70000000000000062" t="0.75000000000000255"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lang val="en-CA"/>
  <c:chart>
    <c:plotArea>
      <c:layout/>
      <c:barChart>
        <c:barDir val="bar"/>
        <c:grouping val="clustered"/>
        <c:ser>
          <c:idx val="0"/>
          <c:order val="0"/>
          <c:dLbls>
            <c:showVal val="1"/>
          </c:dLbls>
          <c:cat>
            <c:strRef>
              <c:f>Charts!$D$22:$D$31</c:f>
              <c:strCache>
                <c:ptCount val="10"/>
                <c:pt idx="0">
                  <c:v>Oil and gas extraction</c:v>
                </c:pt>
                <c:pt idx="1">
                  <c:v>Mining (except oil and gas)</c:v>
                </c:pt>
                <c:pt idx="2">
                  <c:v>Support activities for agriculture and forestry</c:v>
                </c:pt>
                <c:pt idx="3">
                  <c:v>Petroleum and coal products manufacturing</c:v>
                </c:pt>
                <c:pt idx="4">
                  <c:v>Support activities for mining and oil and gas</c:v>
                </c:pt>
                <c:pt idx="5">
                  <c:v>Fishing, hunting and trapping</c:v>
                </c:pt>
                <c:pt idx="6">
                  <c:v>Crop and animal production</c:v>
                </c:pt>
                <c:pt idx="7">
                  <c:v>Forestry and logging</c:v>
                </c:pt>
                <c:pt idx="8">
                  <c:v>Paper manufacturing</c:v>
                </c:pt>
                <c:pt idx="9">
                  <c:v>Wood product manufacturing</c:v>
                </c:pt>
              </c:strCache>
            </c:strRef>
          </c:cat>
          <c:val>
            <c:numRef>
              <c:f>Charts!$E$22:$E$31</c:f>
              <c:numCache>
                <c:formatCode>0.00</c:formatCode>
                <c:ptCount val="10"/>
                <c:pt idx="0">
                  <c:v>-3.1099282567451869</c:v>
                </c:pt>
                <c:pt idx="1">
                  <c:v>-2.270233802689392</c:v>
                </c:pt>
                <c:pt idx="2">
                  <c:v>-0.99204323536189465</c:v>
                </c:pt>
                <c:pt idx="3">
                  <c:v>-0.83573341937702716</c:v>
                </c:pt>
                <c:pt idx="4">
                  <c:v>-0.75367250412158304</c:v>
                </c:pt>
                <c:pt idx="5">
                  <c:v>0.5460053320232694</c:v>
                </c:pt>
                <c:pt idx="6">
                  <c:v>2.288251436126898</c:v>
                </c:pt>
                <c:pt idx="7">
                  <c:v>2.3151168762094665</c:v>
                </c:pt>
                <c:pt idx="8">
                  <c:v>2.5747514419403927</c:v>
                </c:pt>
                <c:pt idx="9">
                  <c:v>2.6710376303475059</c:v>
                </c:pt>
              </c:numCache>
            </c:numRef>
          </c:val>
        </c:ser>
        <c:axId val="195762816"/>
        <c:axId val="195772800"/>
      </c:barChart>
      <c:catAx>
        <c:axId val="195762816"/>
        <c:scaling>
          <c:orientation val="minMax"/>
        </c:scaling>
        <c:axPos val="l"/>
        <c:tickLblPos val="low"/>
        <c:crossAx val="195772800"/>
        <c:crosses val="autoZero"/>
        <c:auto val="1"/>
        <c:lblAlgn val="ctr"/>
        <c:lblOffset val="100"/>
      </c:catAx>
      <c:valAx>
        <c:axId val="195772800"/>
        <c:scaling>
          <c:orientation val="minMax"/>
        </c:scaling>
        <c:axPos val="b"/>
        <c:majorGridlines/>
        <c:title>
          <c:tx>
            <c:rich>
              <a:bodyPr/>
              <a:lstStyle/>
              <a:p>
                <a:pPr>
                  <a:defRPr b="0"/>
                </a:pPr>
                <a:r>
                  <a:rPr lang="en-CA" b="0"/>
                  <a:t>Per cent</a:t>
                </a:r>
              </a:p>
            </c:rich>
          </c:tx>
        </c:title>
        <c:numFmt formatCode="0.00" sourceLinked="1"/>
        <c:tickLblPos val="nextTo"/>
        <c:crossAx val="195762816"/>
        <c:crosses val="autoZero"/>
        <c:crossBetween val="between"/>
      </c:valAx>
    </c:plotArea>
    <c:plotVisOnly val="1"/>
  </c:chart>
  <c:spPr>
    <a:ln>
      <a:noFill/>
    </a:ln>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lang="en-US" sz="1050"/>
            </a:pPr>
            <a:r>
              <a:rPr sz="1050"/>
              <a:t>Panel A: Value Added</a:t>
            </a:r>
          </a:p>
        </c:rich>
      </c:tx>
    </c:title>
    <c:plotArea>
      <c:layout>
        <c:manualLayout>
          <c:layoutTarget val="inner"/>
          <c:xMode val="edge"/>
          <c:yMode val="edge"/>
          <c:x val="0.20540966754155734"/>
          <c:y val="0.28618314377369497"/>
          <c:w val="0.76403477690288968"/>
          <c:h val="0.63100612423447267"/>
        </c:manualLayout>
      </c:layout>
      <c:barChart>
        <c:barDir val="col"/>
        <c:grouping val="clustered"/>
        <c:ser>
          <c:idx val="0"/>
          <c:order val="0"/>
          <c:dLbls>
            <c:spPr>
              <a:noFill/>
              <a:ln>
                <a:noFill/>
              </a:ln>
              <a:effectLst/>
            </c:spPr>
            <c:txPr>
              <a:bodyPr/>
              <a:lstStyle/>
              <a:p>
                <a:pPr>
                  <a:defRPr lang="en-US"/>
                </a:pPr>
                <a:endParaRPr lang="en-US"/>
              </a:p>
            </c:txPr>
            <c:showVal val="1"/>
            <c:extLst xmlns:c16r2="http://schemas.microsoft.com/office/drawing/2015/06/chart">
              <c:ext xmlns:c15="http://schemas.microsoft.com/office/drawing/2012/chart" uri="{CE6537A1-D6FC-4f65-9D91-7224C49458BB}">
                <c15:showLeaderLines val="0"/>
              </c:ext>
            </c:extLst>
          </c:dLbls>
          <c:cat>
            <c:strRef>
              <c:f>Charts!$AK$38:$AK$47</c:f>
              <c:strCache>
                <c:ptCount val="10"/>
                <c:pt idx="0">
                  <c:v>Crop and animal production</c:v>
                </c:pt>
                <c:pt idx="1">
                  <c:v>Wood product manufacturing</c:v>
                </c:pt>
                <c:pt idx="2">
                  <c:v>Forestry and logging</c:v>
                </c:pt>
                <c:pt idx="3">
                  <c:v>Paper manufacturing</c:v>
                </c:pt>
                <c:pt idx="4">
                  <c:v>Fishing, hunting and trapping</c:v>
                </c:pt>
                <c:pt idx="5">
                  <c:v>Mining (except oil and gas)</c:v>
                </c:pt>
                <c:pt idx="6">
                  <c:v>Support activities for agriculture and forestry</c:v>
                </c:pt>
                <c:pt idx="7">
                  <c:v>Support activities for mining and oil and gas</c:v>
                </c:pt>
                <c:pt idx="8">
                  <c:v>Oil and gas extraction</c:v>
                </c:pt>
                <c:pt idx="9">
                  <c:v>Petroleum and coal products manufacturing</c:v>
                </c:pt>
              </c:strCache>
            </c:strRef>
          </c:cat>
          <c:val>
            <c:numRef>
              <c:f>Charts!$AL$38:$AL$47</c:f>
              <c:numCache>
                <c:formatCode>0.00</c:formatCode>
                <c:ptCount val="10"/>
                <c:pt idx="0">
                  <c:v>1.8212441335697438</c:v>
                </c:pt>
                <c:pt idx="1">
                  <c:v>1.7850697574213203</c:v>
                </c:pt>
                <c:pt idx="2">
                  <c:v>0.30033990838487234</c:v>
                </c:pt>
                <c:pt idx="3">
                  <c:v>-0.32649739050838456</c:v>
                </c:pt>
                <c:pt idx="4">
                  <c:v>-1.838833754829694</c:v>
                </c:pt>
                <c:pt idx="5">
                  <c:v>-6.1165923962758217E-2</c:v>
                </c:pt>
                <c:pt idx="6">
                  <c:v>1.3821188722428213</c:v>
                </c:pt>
                <c:pt idx="7">
                  <c:v>5.2058710279073273</c:v>
                </c:pt>
                <c:pt idx="8">
                  <c:v>2.2610395407415274</c:v>
                </c:pt>
                <c:pt idx="9">
                  <c:v>0.77683100002996497</c:v>
                </c:pt>
              </c:numCache>
            </c:numRef>
          </c:val>
          <c:extLst xmlns:c16r2="http://schemas.microsoft.com/office/drawing/2015/06/chart">
            <c:ext xmlns:c16="http://schemas.microsoft.com/office/drawing/2014/chart" uri="{C3380CC4-5D6E-409C-BE32-E72D297353CC}">
              <c16:uniqueId val="{00000000-F96F-4F06-8D4C-E490CCDB177D}"/>
            </c:ext>
          </c:extLst>
        </c:ser>
        <c:axId val="195998848"/>
        <c:axId val="196000384"/>
      </c:barChart>
      <c:catAx>
        <c:axId val="195998848"/>
        <c:scaling>
          <c:orientation val="minMax"/>
        </c:scaling>
        <c:delete val="1"/>
        <c:axPos val="b"/>
        <c:numFmt formatCode="General" sourceLinked="0"/>
        <c:tickLblPos val="none"/>
        <c:crossAx val="196000384"/>
        <c:crosses val="autoZero"/>
        <c:auto val="1"/>
        <c:lblAlgn val="ctr"/>
        <c:lblOffset val="100"/>
      </c:catAx>
      <c:valAx>
        <c:axId val="196000384"/>
        <c:scaling>
          <c:orientation val="minMax"/>
        </c:scaling>
        <c:axPos val="l"/>
        <c:majorGridlines/>
        <c:numFmt formatCode="0.00" sourceLinked="1"/>
        <c:tickLblPos val="nextTo"/>
        <c:txPr>
          <a:bodyPr/>
          <a:lstStyle/>
          <a:p>
            <a:pPr>
              <a:defRPr lang="en-US"/>
            </a:pPr>
            <a:endParaRPr lang="en-US"/>
          </a:p>
        </c:txPr>
        <c:crossAx val="195998848"/>
        <c:crosses val="autoZero"/>
        <c:crossBetween val="between"/>
      </c:valAx>
    </c:plotArea>
    <c:plotVisOnly val="1"/>
    <c:dispBlanksAs val="gap"/>
  </c:chart>
  <c:spPr>
    <a:ln>
      <a:noFill/>
    </a:ln>
  </c:spPr>
  <c:printSettings>
    <c:headerFooter/>
    <c:pageMargins b="0.75000000000000233" l="0.70000000000000062" r="0.70000000000000062" t="0.75000000000000233"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lang="en-US" sz="1050"/>
            </a:pPr>
            <a:r>
              <a:rPr sz="1050"/>
              <a:t>Panel B: Hours Worked</a:t>
            </a:r>
          </a:p>
        </c:rich>
      </c:tx>
    </c:title>
    <c:plotArea>
      <c:layout>
        <c:manualLayout>
          <c:layoutTarget val="inner"/>
          <c:xMode val="edge"/>
          <c:yMode val="edge"/>
          <c:x val="0.20540966754155734"/>
          <c:y val="0.28618314377369497"/>
          <c:w val="0.7640347769028899"/>
          <c:h val="0.63100612423447289"/>
        </c:manualLayout>
      </c:layout>
      <c:barChart>
        <c:barDir val="col"/>
        <c:grouping val="clustered"/>
        <c:ser>
          <c:idx val="0"/>
          <c:order val="0"/>
          <c:dLbls>
            <c:spPr>
              <a:noFill/>
              <a:ln>
                <a:noFill/>
              </a:ln>
              <a:effectLst/>
            </c:spPr>
            <c:txPr>
              <a:bodyPr/>
              <a:lstStyle/>
              <a:p>
                <a:pPr>
                  <a:defRPr lang="en-US"/>
                </a:pPr>
                <a:endParaRPr lang="en-US"/>
              </a:p>
            </c:txPr>
            <c:showVal val="1"/>
            <c:extLst xmlns:c16r2="http://schemas.microsoft.com/office/drawing/2015/06/chart">
              <c:ext xmlns:c15="http://schemas.microsoft.com/office/drawing/2012/chart" uri="{CE6537A1-D6FC-4f65-9D91-7224C49458BB}">
                <c15:showLeaderLines val="0"/>
              </c:ext>
            </c:extLst>
          </c:dLbls>
          <c:cat>
            <c:strRef>
              <c:f>Charts!$AK$38:$AK$47</c:f>
              <c:strCache>
                <c:ptCount val="10"/>
                <c:pt idx="0">
                  <c:v>Crop and animal production</c:v>
                </c:pt>
                <c:pt idx="1">
                  <c:v>Wood product manufacturing</c:v>
                </c:pt>
                <c:pt idx="2">
                  <c:v>Forestry and logging</c:v>
                </c:pt>
                <c:pt idx="3">
                  <c:v>Paper manufacturing</c:v>
                </c:pt>
                <c:pt idx="4">
                  <c:v>Fishing, hunting and trapping</c:v>
                </c:pt>
                <c:pt idx="5">
                  <c:v>Mining (except oil and gas)</c:v>
                </c:pt>
                <c:pt idx="6">
                  <c:v>Support activities for agriculture and forestry</c:v>
                </c:pt>
                <c:pt idx="7">
                  <c:v>Support activities for mining and oil and gas</c:v>
                </c:pt>
                <c:pt idx="8">
                  <c:v>Oil and gas extraction</c:v>
                </c:pt>
                <c:pt idx="9">
                  <c:v>Petroleum and coal products manufacturing</c:v>
                </c:pt>
              </c:strCache>
            </c:strRef>
          </c:cat>
          <c:val>
            <c:numRef>
              <c:f>Charts!$AM$38:$AM$47</c:f>
              <c:numCache>
                <c:formatCode>0.00</c:formatCode>
                <c:ptCount val="10"/>
                <c:pt idx="0">
                  <c:v>-2.2523466253788094</c:v>
                </c:pt>
                <c:pt idx="1">
                  <c:v>-1.7805314261264304</c:v>
                </c:pt>
                <c:pt idx="2">
                  <c:v>-2.7634372368293136</c:v>
                </c:pt>
                <c:pt idx="3">
                  <c:v>-2.755018707607515</c:v>
                </c:pt>
                <c:pt idx="4">
                  <c:v>-3.3401112485876183</c:v>
                </c:pt>
                <c:pt idx="5">
                  <c:v>-0.20125478288843812</c:v>
                </c:pt>
                <c:pt idx="6">
                  <c:v>1.3238813624770085</c:v>
                </c:pt>
                <c:pt idx="7">
                  <c:v>5.4289657339579911</c:v>
                </c:pt>
                <c:pt idx="8">
                  <c:v>3.4680327139137379</c:v>
                </c:pt>
                <c:pt idx="9">
                  <c:v>2.0854475559494601</c:v>
                </c:pt>
              </c:numCache>
            </c:numRef>
          </c:val>
          <c:extLst xmlns:c16r2="http://schemas.microsoft.com/office/drawing/2015/06/chart">
            <c:ext xmlns:c16="http://schemas.microsoft.com/office/drawing/2014/chart" uri="{C3380CC4-5D6E-409C-BE32-E72D297353CC}">
              <c16:uniqueId val="{00000000-F96F-4F06-8D4C-E490CCDB177D}"/>
            </c:ext>
          </c:extLst>
        </c:ser>
        <c:axId val="196053248"/>
        <c:axId val="196096000"/>
      </c:barChart>
      <c:catAx>
        <c:axId val="196053248"/>
        <c:scaling>
          <c:orientation val="minMax"/>
        </c:scaling>
        <c:delete val="1"/>
        <c:axPos val="b"/>
        <c:numFmt formatCode="General" sourceLinked="0"/>
        <c:tickLblPos val="none"/>
        <c:crossAx val="196096000"/>
        <c:crosses val="autoZero"/>
        <c:auto val="1"/>
        <c:lblAlgn val="ctr"/>
        <c:lblOffset val="100"/>
      </c:catAx>
      <c:valAx>
        <c:axId val="196096000"/>
        <c:scaling>
          <c:orientation val="minMax"/>
        </c:scaling>
        <c:axPos val="l"/>
        <c:majorGridlines/>
        <c:numFmt formatCode="0.00" sourceLinked="1"/>
        <c:tickLblPos val="nextTo"/>
        <c:txPr>
          <a:bodyPr/>
          <a:lstStyle/>
          <a:p>
            <a:pPr>
              <a:defRPr lang="en-US"/>
            </a:pPr>
            <a:endParaRPr lang="en-US"/>
          </a:p>
        </c:txPr>
        <c:crossAx val="196053248"/>
        <c:crosses val="autoZero"/>
        <c:crossBetween val="between"/>
      </c:valAx>
    </c:plotArea>
    <c:plotVisOnly val="1"/>
    <c:dispBlanksAs val="gap"/>
  </c:chart>
  <c:spPr>
    <a:ln>
      <a:noFill/>
    </a:ln>
  </c:spPr>
  <c:printSettings>
    <c:headerFooter/>
    <c:pageMargins b="0.75000000000000255" l="0.70000000000000062" r="0.70000000000000062" t="0.7500000000000025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lang="en-US" sz="1050"/>
            </a:pPr>
            <a:r>
              <a:rPr sz="1050"/>
              <a:t>Panel C: Labour Productivity</a:t>
            </a:r>
          </a:p>
        </c:rich>
      </c:tx>
    </c:title>
    <c:plotArea>
      <c:layout>
        <c:manualLayout>
          <c:layoutTarget val="inner"/>
          <c:xMode val="edge"/>
          <c:yMode val="edge"/>
          <c:x val="0.20589852219559515"/>
          <c:y val="0.11987913748563894"/>
          <c:w val="0.74384229145269898"/>
          <c:h val="0.30665939855706886"/>
        </c:manualLayout>
      </c:layout>
      <c:barChart>
        <c:barDir val="col"/>
        <c:grouping val="clustered"/>
        <c:ser>
          <c:idx val="0"/>
          <c:order val="0"/>
          <c:dLbls>
            <c:spPr>
              <a:noFill/>
              <a:ln>
                <a:noFill/>
              </a:ln>
              <a:effectLst/>
            </c:spPr>
            <c:txPr>
              <a:bodyPr/>
              <a:lstStyle/>
              <a:p>
                <a:pPr>
                  <a:defRPr lang="en-US"/>
                </a:pPr>
                <a:endParaRPr lang="en-US"/>
              </a:p>
            </c:txPr>
            <c:showVal val="1"/>
            <c:extLst xmlns:c16r2="http://schemas.microsoft.com/office/drawing/2015/06/chart">
              <c:ext xmlns:c15="http://schemas.microsoft.com/office/drawing/2012/chart" uri="{CE6537A1-D6FC-4f65-9D91-7224C49458BB}">
                <c15:showLeaderLines val="0"/>
              </c:ext>
            </c:extLst>
          </c:dLbls>
          <c:cat>
            <c:strRef>
              <c:f>Charts!$AK$38:$AK$47</c:f>
              <c:strCache>
                <c:ptCount val="10"/>
                <c:pt idx="0">
                  <c:v>Crop and animal production</c:v>
                </c:pt>
                <c:pt idx="1">
                  <c:v>Wood product manufacturing</c:v>
                </c:pt>
                <c:pt idx="2">
                  <c:v>Forestry and logging</c:v>
                </c:pt>
                <c:pt idx="3">
                  <c:v>Paper manufacturing</c:v>
                </c:pt>
                <c:pt idx="4">
                  <c:v>Fishing, hunting and trapping</c:v>
                </c:pt>
                <c:pt idx="5">
                  <c:v>Mining (except oil and gas)</c:v>
                </c:pt>
                <c:pt idx="6">
                  <c:v>Support activities for agriculture and forestry</c:v>
                </c:pt>
                <c:pt idx="7">
                  <c:v>Support activities for mining and oil and gas</c:v>
                </c:pt>
                <c:pt idx="8">
                  <c:v>Oil and gas extraction</c:v>
                </c:pt>
                <c:pt idx="9">
                  <c:v>Petroleum and coal products manufacturing</c:v>
                </c:pt>
              </c:strCache>
            </c:strRef>
          </c:cat>
          <c:val>
            <c:numRef>
              <c:f>Charts!$AN$38:$AN$47</c:f>
              <c:numCache>
                <c:formatCode>0.00</c:formatCode>
                <c:ptCount val="10"/>
                <c:pt idx="0">
                  <c:v>4.1674714851272388</c:v>
                </c:pt>
                <c:pt idx="1">
                  <c:v>3.6302672440092998</c:v>
                </c:pt>
                <c:pt idx="2">
                  <c:v>3.1508587552253164</c:v>
                </c:pt>
                <c:pt idx="3">
                  <c:v>2.4972903497064491</c:v>
                </c:pt>
                <c:pt idx="4">
                  <c:v>1.5531296855111787</c:v>
                </c:pt>
                <c:pt idx="5">
                  <c:v>0.14036761433817713</c:v>
                </c:pt>
                <c:pt idx="6">
                  <c:v>5.7412193024730662E-2</c:v>
                </c:pt>
                <c:pt idx="7">
                  <c:v>-0.21163862453449367</c:v>
                </c:pt>
                <c:pt idx="8">
                  <c:v>-1.1664890359959545</c:v>
                </c:pt>
                <c:pt idx="9">
                  <c:v>-1.2819963569761339</c:v>
                </c:pt>
              </c:numCache>
            </c:numRef>
          </c:val>
          <c:extLst xmlns:c16r2="http://schemas.microsoft.com/office/drawing/2015/06/chart">
            <c:ext xmlns:c16="http://schemas.microsoft.com/office/drawing/2014/chart" uri="{C3380CC4-5D6E-409C-BE32-E72D297353CC}">
              <c16:uniqueId val="{00000000-F96F-4F06-8D4C-E490CCDB177D}"/>
            </c:ext>
          </c:extLst>
        </c:ser>
        <c:axId val="196140032"/>
        <c:axId val="196145920"/>
      </c:barChart>
      <c:catAx>
        <c:axId val="196140032"/>
        <c:scaling>
          <c:orientation val="minMax"/>
        </c:scaling>
        <c:axPos val="b"/>
        <c:numFmt formatCode="General" sourceLinked="0"/>
        <c:tickLblPos val="low"/>
        <c:crossAx val="196145920"/>
        <c:crosses val="autoZero"/>
        <c:auto val="1"/>
        <c:lblAlgn val="ctr"/>
        <c:lblOffset val="100"/>
      </c:catAx>
      <c:valAx>
        <c:axId val="196145920"/>
        <c:scaling>
          <c:orientation val="minMax"/>
        </c:scaling>
        <c:axPos val="l"/>
        <c:majorGridlines/>
        <c:numFmt formatCode="0.00" sourceLinked="1"/>
        <c:tickLblPos val="nextTo"/>
        <c:txPr>
          <a:bodyPr/>
          <a:lstStyle/>
          <a:p>
            <a:pPr>
              <a:defRPr lang="en-US"/>
            </a:pPr>
            <a:endParaRPr lang="en-US"/>
          </a:p>
        </c:txPr>
        <c:crossAx val="196140032"/>
        <c:crosses val="autoZero"/>
        <c:crossBetween val="between"/>
      </c:valAx>
    </c:plotArea>
    <c:plotVisOnly val="1"/>
    <c:dispBlanksAs val="gap"/>
  </c:chart>
  <c:spPr>
    <a:ln>
      <a:noFill/>
    </a:ln>
  </c:spPr>
  <c:printSettings>
    <c:headerFooter/>
    <c:pageMargins b="0.75000000000000278" l="0.70000000000000062" r="0.70000000000000062" t="0.75000000000000278"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lang="en-US" sz="1100"/>
            </a:pPr>
            <a:r>
              <a:rPr lang="en-US" sz="1100"/>
              <a:t>Panel C: Greenhouse Gas Intensity</a:t>
            </a:r>
          </a:p>
        </c:rich>
      </c:tx>
    </c:title>
    <c:plotArea>
      <c:layout>
        <c:manualLayout>
          <c:layoutTarget val="inner"/>
          <c:xMode val="edge"/>
          <c:yMode val="edge"/>
          <c:x val="0.20540966754155734"/>
          <c:y val="0.10052683829029145"/>
          <c:w val="0.76403477690289012"/>
          <c:h val="0.36977003522228125"/>
        </c:manualLayout>
      </c:layout>
      <c:barChart>
        <c:barDir val="col"/>
        <c:grouping val="clustered"/>
        <c:ser>
          <c:idx val="0"/>
          <c:order val="0"/>
          <c:dLbls>
            <c:spPr>
              <a:noFill/>
              <a:ln>
                <a:noFill/>
              </a:ln>
              <a:effectLst/>
            </c:spPr>
            <c:txPr>
              <a:bodyPr/>
              <a:lstStyle/>
              <a:p>
                <a:pPr>
                  <a:defRPr lang="en-US"/>
                </a:pPr>
                <a:endParaRPr lang="en-US"/>
              </a:p>
            </c:txPr>
            <c:showVal val="1"/>
            <c:extLst xmlns:c16r2="http://schemas.microsoft.com/office/drawing/2015/06/chart">
              <c:ext xmlns:c15="http://schemas.microsoft.com/office/drawing/2012/chart" uri="{CE6537A1-D6FC-4f65-9D91-7224C49458BB}">
                <c15:showLeaderLines val="0"/>
              </c:ext>
            </c:extLst>
          </c:dLbls>
          <c:cat>
            <c:strRef>
              <c:f>Charts!$L$227:$L$236</c:f>
              <c:strCache>
                <c:ptCount val="10"/>
                <c:pt idx="0">
                  <c:v>SA for agriculture and forestry</c:v>
                </c:pt>
                <c:pt idx="1">
                  <c:v>Mining (except oil and gas)</c:v>
                </c:pt>
                <c:pt idx="2">
                  <c:v>Fishing, hunting and trapping</c:v>
                </c:pt>
                <c:pt idx="3">
                  <c:v>Forestry and logging</c:v>
                </c:pt>
                <c:pt idx="4">
                  <c:v>Crop and animal production</c:v>
                </c:pt>
                <c:pt idx="5">
                  <c:v>Oil and gas extraction</c:v>
                </c:pt>
                <c:pt idx="6">
                  <c:v>Wood product manufacturing</c:v>
                </c:pt>
                <c:pt idx="7">
                  <c:v>PCPM</c:v>
                </c:pt>
                <c:pt idx="8">
                  <c:v>SA for mining and oil and gas</c:v>
                </c:pt>
                <c:pt idx="9">
                  <c:v>Paper manufacturing</c:v>
                </c:pt>
              </c:strCache>
            </c:strRef>
          </c:cat>
          <c:val>
            <c:numRef>
              <c:f>Charts!$K$227:$K$236</c:f>
              <c:numCache>
                <c:formatCode>0.00</c:formatCode>
                <c:ptCount val="10"/>
                <c:pt idx="0">
                  <c:v>3.561823699831264</c:v>
                </c:pt>
                <c:pt idx="1">
                  <c:v>1.1034959554425965</c:v>
                </c:pt>
                <c:pt idx="2">
                  <c:v>-0.16849237660851296</c:v>
                </c:pt>
                <c:pt idx="3">
                  <c:v>-0.3408371653555759</c:v>
                </c:pt>
                <c:pt idx="4">
                  <c:v>-0.89728769765587357</c:v>
                </c:pt>
                <c:pt idx="5">
                  <c:v>-0.91038942374729448</c:v>
                </c:pt>
                <c:pt idx="6">
                  <c:v>-1.6746996167261725</c:v>
                </c:pt>
                <c:pt idx="7">
                  <c:v>-2.4381867955003926</c:v>
                </c:pt>
                <c:pt idx="8">
                  <c:v>-2.6903222730390381</c:v>
                </c:pt>
                <c:pt idx="9">
                  <c:v>-4.4848383908615324</c:v>
                </c:pt>
              </c:numCache>
            </c:numRef>
          </c:val>
          <c:extLst xmlns:c16r2="http://schemas.microsoft.com/office/drawing/2015/06/chart">
            <c:ext xmlns:c16="http://schemas.microsoft.com/office/drawing/2014/chart" uri="{C3380CC4-5D6E-409C-BE32-E72D297353CC}">
              <c16:uniqueId val="{00000000-9E0E-4DCA-AC80-DAAE6C729C9B}"/>
            </c:ext>
          </c:extLst>
        </c:ser>
        <c:axId val="196292992"/>
        <c:axId val="196294528"/>
      </c:barChart>
      <c:catAx>
        <c:axId val="196292992"/>
        <c:scaling>
          <c:orientation val="minMax"/>
        </c:scaling>
        <c:axPos val="b"/>
        <c:numFmt formatCode="General" sourceLinked="0"/>
        <c:tickLblPos val="low"/>
        <c:crossAx val="196294528"/>
        <c:crosses val="autoZero"/>
        <c:auto val="1"/>
        <c:lblAlgn val="ctr"/>
        <c:lblOffset val="100"/>
      </c:catAx>
      <c:valAx>
        <c:axId val="196294528"/>
        <c:scaling>
          <c:orientation val="minMax"/>
        </c:scaling>
        <c:axPos val="l"/>
        <c:majorGridlines/>
        <c:title>
          <c:tx>
            <c:rich>
              <a:bodyPr rot="-5400000" vert="horz"/>
              <a:lstStyle/>
              <a:p>
                <a:pPr>
                  <a:defRPr lang="en-US" b="0"/>
                </a:pPr>
                <a:r>
                  <a:rPr lang="en-CA" b="0"/>
                  <a:t>Per</a:t>
                </a:r>
                <a:r>
                  <a:rPr lang="en-CA" b="0" baseline="0"/>
                  <a:t> cent per year</a:t>
                </a:r>
                <a:endParaRPr lang="en-CA" b="0"/>
              </a:p>
            </c:rich>
          </c:tx>
        </c:title>
        <c:numFmt formatCode="0.00" sourceLinked="1"/>
        <c:tickLblPos val="nextTo"/>
        <c:txPr>
          <a:bodyPr/>
          <a:lstStyle/>
          <a:p>
            <a:pPr>
              <a:defRPr lang="en-US"/>
            </a:pPr>
            <a:endParaRPr lang="en-US"/>
          </a:p>
        </c:txPr>
        <c:crossAx val="196292992"/>
        <c:crosses val="autoZero"/>
        <c:crossBetween val="between"/>
      </c:valAx>
    </c:plotArea>
    <c:plotVisOnly val="1"/>
    <c:dispBlanksAs val="gap"/>
  </c:chart>
  <c:spPr>
    <a:ln>
      <a:noFill/>
    </a:ln>
  </c:spPr>
  <c:printSettings>
    <c:headerFooter/>
    <c:pageMargins b="0.75000000000000278" l="0.70000000000000062" r="0.70000000000000062" t="0.75000000000000278"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lang val="en-CA"/>
  <c:style val="3"/>
  <c:chart>
    <c:plotArea>
      <c:layout/>
      <c:lineChart>
        <c:grouping val="standard"/>
        <c:ser>
          <c:idx val="0"/>
          <c:order val="0"/>
          <c:tx>
            <c:strRef>
              <c:f>Charts!$G$359</c:f>
              <c:strCache>
                <c:ptCount val="1"/>
                <c:pt idx="0">
                  <c:v>TFP</c:v>
                </c:pt>
              </c:strCache>
            </c:strRef>
          </c:tx>
          <c:spPr>
            <a:ln>
              <a:noFill/>
            </a:ln>
          </c:spPr>
          <c:cat>
            <c:strRef>
              <c:f>Charts!$F$360:$F$369</c:f>
              <c:strCache>
                <c:ptCount val="10"/>
                <c:pt idx="0">
                  <c:v>Crop and Animal Production</c:v>
                </c:pt>
                <c:pt idx="1">
                  <c:v>Wood Product Manufacturing</c:v>
                </c:pt>
                <c:pt idx="2">
                  <c:v>Forestry and Logging</c:v>
                </c:pt>
                <c:pt idx="3">
                  <c:v>Paper Manufacturing</c:v>
                </c:pt>
                <c:pt idx="4">
                  <c:v>Fishing, Hunting, and Trapping</c:v>
                </c:pt>
                <c:pt idx="5">
                  <c:v>Mining (except oil and gas)</c:v>
                </c:pt>
                <c:pt idx="6">
                  <c:v>Support activities for agriculture and forestry</c:v>
                </c:pt>
                <c:pt idx="7">
                  <c:v>Support activities for mining, oil, and gas extraction</c:v>
                </c:pt>
                <c:pt idx="8">
                  <c:v>Oil and Gas Extraction</c:v>
                </c:pt>
                <c:pt idx="9">
                  <c:v>Petroleum and Coal Product Manufacturing</c:v>
                </c:pt>
              </c:strCache>
            </c:strRef>
          </c:cat>
          <c:val>
            <c:numRef>
              <c:f>Charts!$G$360:$G$369</c:f>
              <c:numCache>
                <c:formatCode>0.00</c:formatCode>
                <c:ptCount val="10"/>
                <c:pt idx="0">
                  <c:v>2.288251436126898</c:v>
                </c:pt>
                <c:pt idx="1">
                  <c:v>2.6710376303475059</c:v>
                </c:pt>
                <c:pt idx="2">
                  <c:v>2.3151168762094665</c:v>
                </c:pt>
                <c:pt idx="3">
                  <c:v>2.5747514419403927</c:v>
                </c:pt>
                <c:pt idx="4">
                  <c:v>0.5460053320232694</c:v>
                </c:pt>
                <c:pt idx="5">
                  <c:v>-2.270233802689392</c:v>
                </c:pt>
                <c:pt idx="6">
                  <c:v>-0.99204323536189465</c:v>
                </c:pt>
                <c:pt idx="7">
                  <c:v>-0.75367250412158304</c:v>
                </c:pt>
                <c:pt idx="8">
                  <c:v>-3.1099282567451869</c:v>
                </c:pt>
                <c:pt idx="9">
                  <c:v>-0.83573341937702716</c:v>
                </c:pt>
              </c:numCache>
            </c:numRef>
          </c:val>
        </c:ser>
        <c:ser>
          <c:idx val="1"/>
          <c:order val="1"/>
          <c:tx>
            <c:strRef>
              <c:f>Charts!$H$359</c:f>
              <c:strCache>
                <c:ptCount val="1"/>
                <c:pt idx="0">
                  <c:v>Labour Productivity</c:v>
                </c:pt>
              </c:strCache>
            </c:strRef>
          </c:tx>
          <c:spPr>
            <a:ln>
              <a:noFill/>
            </a:ln>
          </c:spPr>
          <c:cat>
            <c:strRef>
              <c:f>Charts!$F$360:$F$369</c:f>
              <c:strCache>
                <c:ptCount val="10"/>
                <c:pt idx="0">
                  <c:v>Crop and Animal Production</c:v>
                </c:pt>
                <c:pt idx="1">
                  <c:v>Wood Product Manufacturing</c:v>
                </c:pt>
                <c:pt idx="2">
                  <c:v>Forestry and Logging</c:v>
                </c:pt>
                <c:pt idx="3">
                  <c:v>Paper Manufacturing</c:v>
                </c:pt>
                <c:pt idx="4">
                  <c:v>Fishing, Hunting, and Trapping</c:v>
                </c:pt>
                <c:pt idx="5">
                  <c:v>Mining (except oil and gas)</c:v>
                </c:pt>
                <c:pt idx="6">
                  <c:v>Support activities for agriculture and forestry</c:v>
                </c:pt>
                <c:pt idx="7">
                  <c:v>Support activities for mining, oil, and gas extraction</c:v>
                </c:pt>
                <c:pt idx="8">
                  <c:v>Oil and Gas Extraction</c:v>
                </c:pt>
                <c:pt idx="9">
                  <c:v>Petroleum and Coal Product Manufacturing</c:v>
                </c:pt>
              </c:strCache>
            </c:strRef>
          </c:cat>
          <c:val>
            <c:numRef>
              <c:f>Charts!$H$360:$H$369</c:f>
              <c:numCache>
                <c:formatCode>0.00</c:formatCode>
                <c:ptCount val="10"/>
                <c:pt idx="0">
                  <c:v>4.1674714851272388</c:v>
                </c:pt>
                <c:pt idx="1">
                  <c:v>3.6302672440092998</c:v>
                </c:pt>
                <c:pt idx="2">
                  <c:v>3.1508587552253164</c:v>
                </c:pt>
                <c:pt idx="3">
                  <c:v>2.4972903497064491</c:v>
                </c:pt>
                <c:pt idx="4">
                  <c:v>1.5531296855111787</c:v>
                </c:pt>
                <c:pt idx="5">
                  <c:v>0.14036761433817713</c:v>
                </c:pt>
                <c:pt idx="6">
                  <c:v>5.7412193024730662E-2</c:v>
                </c:pt>
                <c:pt idx="7">
                  <c:v>-0.21163862453449367</c:v>
                </c:pt>
                <c:pt idx="8">
                  <c:v>-1.1664890359959545</c:v>
                </c:pt>
                <c:pt idx="9">
                  <c:v>-1.2819963569761339</c:v>
                </c:pt>
              </c:numCache>
            </c:numRef>
          </c:val>
        </c:ser>
        <c:ser>
          <c:idx val="2"/>
          <c:order val="2"/>
          <c:tx>
            <c:strRef>
              <c:f>Charts!$I$359</c:f>
              <c:strCache>
                <c:ptCount val="1"/>
                <c:pt idx="0">
                  <c:v>Capital Productivity</c:v>
                </c:pt>
              </c:strCache>
            </c:strRef>
          </c:tx>
          <c:spPr>
            <a:ln>
              <a:noFill/>
            </a:ln>
          </c:spPr>
          <c:cat>
            <c:strRef>
              <c:f>Charts!$F$360:$F$369</c:f>
              <c:strCache>
                <c:ptCount val="10"/>
                <c:pt idx="0">
                  <c:v>Crop and Animal Production</c:v>
                </c:pt>
                <c:pt idx="1">
                  <c:v>Wood Product Manufacturing</c:v>
                </c:pt>
                <c:pt idx="2">
                  <c:v>Forestry and Logging</c:v>
                </c:pt>
                <c:pt idx="3">
                  <c:v>Paper Manufacturing</c:v>
                </c:pt>
                <c:pt idx="4">
                  <c:v>Fishing, Hunting, and Trapping</c:v>
                </c:pt>
                <c:pt idx="5">
                  <c:v>Mining (except oil and gas)</c:v>
                </c:pt>
                <c:pt idx="6">
                  <c:v>Support activities for agriculture and forestry</c:v>
                </c:pt>
                <c:pt idx="7">
                  <c:v>Support activities for mining, oil, and gas extraction</c:v>
                </c:pt>
                <c:pt idx="8">
                  <c:v>Oil and Gas Extraction</c:v>
                </c:pt>
                <c:pt idx="9">
                  <c:v>Petroleum and Coal Product Manufacturing</c:v>
                </c:pt>
              </c:strCache>
            </c:strRef>
          </c:cat>
          <c:val>
            <c:numRef>
              <c:f>Charts!$I$360:$I$369</c:f>
              <c:numCache>
                <c:formatCode>0.00</c:formatCode>
                <c:ptCount val="10"/>
                <c:pt idx="0">
                  <c:v>1.4409181548027616</c:v>
                </c:pt>
                <c:pt idx="1">
                  <c:v>1.971829865375696</c:v>
                </c:pt>
                <c:pt idx="2">
                  <c:v>1.3235855401679153</c:v>
                </c:pt>
                <c:pt idx="3">
                  <c:v>3.6233876423639177</c:v>
                </c:pt>
                <c:pt idx="4">
                  <c:v>0.48431993433120102</c:v>
                </c:pt>
                <c:pt idx="5">
                  <c:v>-2.8639107124647012</c:v>
                </c:pt>
                <c:pt idx="6">
                  <c:v>-3.7337925547481055</c:v>
                </c:pt>
                <c:pt idx="7">
                  <c:v>-1.6857227275790643</c:v>
                </c:pt>
                <c:pt idx="8">
                  <c:v>-3.3560679343124233</c:v>
                </c:pt>
                <c:pt idx="9">
                  <c:v>-0.57047186080186885</c:v>
                </c:pt>
              </c:numCache>
            </c:numRef>
          </c:val>
        </c:ser>
        <c:marker val="1"/>
        <c:axId val="196355968"/>
        <c:axId val="196357504"/>
      </c:lineChart>
      <c:catAx>
        <c:axId val="196355968"/>
        <c:scaling>
          <c:orientation val="minMax"/>
        </c:scaling>
        <c:axPos val="b"/>
        <c:tickLblPos val="low"/>
        <c:crossAx val="196357504"/>
        <c:crosses val="autoZero"/>
        <c:auto val="1"/>
        <c:lblAlgn val="ctr"/>
        <c:lblOffset val="100"/>
      </c:catAx>
      <c:valAx>
        <c:axId val="196357504"/>
        <c:scaling>
          <c:orientation val="minMax"/>
        </c:scaling>
        <c:axPos val="l"/>
        <c:majorGridlines/>
        <c:title>
          <c:tx>
            <c:rich>
              <a:bodyPr rot="-5400000" vert="horz"/>
              <a:lstStyle/>
              <a:p>
                <a:pPr>
                  <a:defRPr b="0"/>
                </a:pPr>
                <a:r>
                  <a:rPr lang="en-CA" b="0"/>
                  <a:t>Per</a:t>
                </a:r>
                <a:r>
                  <a:rPr lang="en-CA" b="0" baseline="0"/>
                  <a:t> cent</a:t>
                </a:r>
                <a:endParaRPr lang="en-CA" b="0"/>
              </a:p>
            </c:rich>
          </c:tx>
        </c:title>
        <c:numFmt formatCode="0.0" sourceLinked="0"/>
        <c:tickLblPos val="nextTo"/>
        <c:crossAx val="196355968"/>
        <c:crosses val="autoZero"/>
        <c:crossBetween val="between"/>
      </c:valAx>
    </c:plotArea>
    <c:legend>
      <c:legendPos val="b"/>
    </c:legend>
    <c:plotVisOnly val="1"/>
  </c:chart>
  <c:spPr>
    <a:ln>
      <a:noFill/>
    </a:ln>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lang val="en-CA"/>
  <c:style val="3"/>
  <c:chart>
    <c:plotArea>
      <c:layout/>
      <c:lineChart>
        <c:grouping val="standard"/>
        <c:ser>
          <c:idx val="0"/>
          <c:order val="0"/>
          <c:tx>
            <c:strRef>
              <c:f>Charts!$H$401</c:f>
              <c:strCache>
                <c:ptCount val="1"/>
                <c:pt idx="0">
                  <c:v>TFP</c:v>
                </c:pt>
              </c:strCache>
            </c:strRef>
          </c:tx>
          <c:spPr>
            <a:ln>
              <a:noFill/>
            </a:ln>
          </c:spPr>
          <c:cat>
            <c:strRef>
              <c:f>Charts!$G$402:$G$411</c:f>
              <c:strCache>
                <c:ptCount val="10"/>
                <c:pt idx="0">
                  <c:v>Crop and Animal Production</c:v>
                </c:pt>
                <c:pt idx="1">
                  <c:v>Wood Product Manufacturing</c:v>
                </c:pt>
                <c:pt idx="2">
                  <c:v>Forestry and Logging</c:v>
                </c:pt>
                <c:pt idx="3">
                  <c:v>Fishing, Hunting, and Trapping</c:v>
                </c:pt>
                <c:pt idx="4">
                  <c:v>Paper Manufacturing</c:v>
                </c:pt>
                <c:pt idx="5">
                  <c:v>Support activities for agriculture and forestry</c:v>
                </c:pt>
                <c:pt idx="6">
                  <c:v>Mining (except oil and gas)</c:v>
                </c:pt>
                <c:pt idx="7">
                  <c:v>Support activities for mining, oil, and gas extraction</c:v>
                </c:pt>
                <c:pt idx="8">
                  <c:v>Oil and Gas Extraction</c:v>
                </c:pt>
                <c:pt idx="9">
                  <c:v>Petroleum and Coal Product Manufacturing</c:v>
                </c:pt>
              </c:strCache>
            </c:strRef>
          </c:cat>
          <c:val>
            <c:numRef>
              <c:f>Charts!$H$402:$H$411</c:f>
              <c:numCache>
                <c:formatCode>General</c:formatCode>
                <c:ptCount val="10"/>
                <c:pt idx="0">
                  <c:v>0.77684805059385909</c:v>
                </c:pt>
                <c:pt idx="1">
                  <c:v>0.93794684520842608</c:v>
                </c:pt>
                <c:pt idx="2">
                  <c:v>0.79436751085526502</c:v>
                </c:pt>
                <c:pt idx="3">
                  <c:v>0.16251105905786822</c:v>
                </c:pt>
                <c:pt idx="4">
                  <c:v>0.80588719520946483</c:v>
                </c:pt>
                <c:pt idx="5">
                  <c:v>-0.53255047314610948</c:v>
                </c:pt>
                <c:pt idx="6">
                  <c:v>-1.6830840058885466</c:v>
                </c:pt>
                <c:pt idx="7">
                  <c:v>-0.45399320506407381</c:v>
                </c:pt>
                <c:pt idx="8">
                  <c:v>-2.0853093804301448</c:v>
                </c:pt>
                <c:pt idx="9">
                  <c:v>3.2941134430619634E-2</c:v>
                </c:pt>
              </c:numCache>
            </c:numRef>
          </c:val>
        </c:ser>
        <c:ser>
          <c:idx val="1"/>
          <c:order val="1"/>
          <c:tx>
            <c:strRef>
              <c:f>Charts!$I$401</c:f>
              <c:strCache>
                <c:ptCount val="1"/>
                <c:pt idx="0">
                  <c:v>Labour Productivity</c:v>
                </c:pt>
              </c:strCache>
            </c:strRef>
          </c:tx>
          <c:spPr>
            <a:ln>
              <a:noFill/>
            </a:ln>
          </c:spPr>
          <c:cat>
            <c:strRef>
              <c:f>Charts!$G$402:$G$411</c:f>
              <c:strCache>
                <c:ptCount val="10"/>
                <c:pt idx="0">
                  <c:v>Crop and Animal Production</c:v>
                </c:pt>
                <c:pt idx="1">
                  <c:v>Wood Product Manufacturing</c:v>
                </c:pt>
                <c:pt idx="2">
                  <c:v>Forestry and Logging</c:v>
                </c:pt>
                <c:pt idx="3">
                  <c:v>Fishing, Hunting, and Trapping</c:v>
                </c:pt>
                <c:pt idx="4">
                  <c:v>Paper Manufacturing</c:v>
                </c:pt>
                <c:pt idx="5">
                  <c:v>Support activities for agriculture and forestry</c:v>
                </c:pt>
                <c:pt idx="6">
                  <c:v>Mining (except oil and gas)</c:v>
                </c:pt>
                <c:pt idx="7">
                  <c:v>Support activities for mining, oil, and gas extraction</c:v>
                </c:pt>
                <c:pt idx="8">
                  <c:v>Oil and Gas Extraction</c:v>
                </c:pt>
                <c:pt idx="9">
                  <c:v>Petroleum and Coal Product Manufacturing</c:v>
                </c:pt>
              </c:strCache>
            </c:strRef>
          </c:cat>
          <c:val>
            <c:numRef>
              <c:f>Charts!$I$402:$I$411</c:f>
              <c:numCache>
                <c:formatCode>General</c:formatCode>
                <c:ptCount val="10"/>
                <c:pt idx="0">
                  <c:v>4.3148060280478129</c:v>
                </c:pt>
                <c:pt idx="1">
                  <c:v>3.0060811569536883</c:v>
                </c:pt>
                <c:pt idx="2">
                  <c:v>2.7220336387656419</c:v>
                </c:pt>
                <c:pt idx="3">
                  <c:v>2.4781768987778507</c:v>
                </c:pt>
                <c:pt idx="4">
                  <c:v>2.3668101385317719</c:v>
                </c:pt>
                <c:pt idx="5">
                  <c:v>0.86014349260150613</c:v>
                </c:pt>
                <c:pt idx="6">
                  <c:v>0.68758497863214973</c:v>
                </c:pt>
                <c:pt idx="7">
                  <c:v>0.53805609903017082</c:v>
                </c:pt>
                <c:pt idx="8">
                  <c:v>0.26592245167902373</c:v>
                </c:pt>
                <c:pt idx="9">
                  <c:v>-0.92248521556423935</c:v>
                </c:pt>
              </c:numCache>
            </c:numRef>
          </c:val>
        </c:ser>
        <c:ser>
          <c:idx val="2"/>
          <c:order val="2"/>
          <c:tx>
            <c:strRef>
              <c:f>Charts!$J$401</c:f>
              <c:strCache>
                <c:ptCount val="1"/>
                <c:pt idx="0">
                  <c:v>Capital Productivity</c:v>
                </c:pt>
              </c:strCache>
            </c:strRef>
          </c:tx>
          <c:spPr>
            <a:ln>
              <a:noFill/>
            </a:ln>
          </c:spPr>
          <c:cat>
            <c:strRef>
              <c:f>Charts!$G$402:$G$411</c:f>
              <c:strCache>
                <c:ptCount val="10"/>
                <c:pt idx="0">
                  <c:v>Crop and Animal Production</c:v>
                </c:pt>
                <c:pt idx="1">
                  <c:v>Wood Product Manufacturing</c:v>
                </c:pt>
                <c:pt idx="2">
                  <c:v>Forestry and Logging</c:v>
                </c:pt>
                <c:pt idx="3">
                  <c:v>Fishing, Hunting, and Trapping</c:v>
                </c:pt>
                <c:pt idx="4">
                  <c:v>Paper Manufacturing</c:v>
                </c:pt>
                <c:pt idx="5">
                  <c:v>Support activities for agriculture and forestry</c:v>
                </c:pt>
                <c:pt idx="6">
                  <c:v>Mining (except oil and gas)</c:v>
                </c:pt>
                <c:pt idx="7">
                  <c:v>Support activities for mining, oil, and gas extraction</c:v>
                </c:pt>
                <c:pt idx="8">
                  <c:v>Oil and Gas Extraction</c:v>
                </c:pt>
                <c:pt idx="9">
                  <c:v>Petroleum and Coal Product Manufacturing</c:v>
                </c:pt>
              </c:strCache>
            </c:strRef>
          </c:cat>
          <c:val>
            <c:numRef>
              <c:f>Charts!$J$402:$J$411</c:f>
              <c:numCache>
                <c:formatCode>General</c:formatCode>
                <c:ptCount val="10"/>
                <c:pt idx="0">
                  <c:v>1.5844764336571338</c:v>
                </c:pt>
                <c:pt idx="1">
                  <c:v>1.3575981083072897</c:v>
                </c:pt>
                <c:pt idx="2">
                  <c:v>0.90236665318574882</c:v>
                </c:pt>
                <c:pt idx="3">
                  <c:v>0.48431993433120102</c:v>
                </c:pt>
                <c:pt idx="4">
                  <c:v>3.4913564541401598</c:v>
                </c:pt>
                <c:pt idx="5">
                  <c:v>-2.9614683924309992</c:v>
                </c:pt>
                <c:pt idx="6">
                  <c:v>-2.3330738167398501</c:v>
                </c:pt>
                <c:pt idx="7">
                  <c:v>-0.94709224693058092</c:v>
                </c:pt>
                <c:pt idx="8">
                  <c:v>-1.9553605445642219</c:v>
                </c:pt>
                <c:pt idx="9">
                  <c:v>-0.20833033020543068</c:v>
                </c:pt>
              </c:numCache>
            </c:numRef>
          </c:val>
        </c:ser>
        <c:ser>
          <c:idx val="3"/>
          <c:order val="3"/>
          <c:tx>
            <c:strRef>
              <c:f>Charts!$K$401</c:f>
              <c:strCache>
                <c:ptCount val="1"/>
                <c:pt idx="0">
                  <c:v>Intermediates Productivity</c:v>
                </c:pt>
              </c:strCache>
            </c:strRef>
          </c:tx>
          <c:spPr>
            <a:ln>
              <a:noFill/>
            </a:ln>
          </c:spPr>
          <c:cat>
            <c:strRef>
              <c:f>Charts!$G$402:$G$411</c:f>
              <c:strCache>
                <c:ptCount val="10"/>
                <c:pt idx="0">
                  <c:v>Crop and Animal Production</c:v>
                </c:pt>
                <c:pt idx="1">
                  <c:v>Wood Product Manufacturing</c:v>
                </c:pt>
                <c:pt idx="2">
                  <c:v>Forestry and Logging</c:v>
                </c:pt>
                <c:pt idx="3">
                  <c:v>Fishing, Hunting, and Trapping</c:v>
                </c:pt>
                <c:pt idx="4">
                  <c:v>Paper Manufacturing</c:v>
                </c:pt>
                <c:pt idx="5">
                  <c:v>Support activities for agriculture and forestry</c:v>
                </c:pt>
                <c:pt idx="6">
                  <c:v>Mining (except oil and gas)</c:v>
                </c:pt>
                <c:pt idx="7">
                  <c:v>Support activities for mining, oil, and gas extraction</c:v>
                </c:pt>
                <c:pt idx="8">
                  <c:v>Oil and Gas Extraction</c:v>
                </c:pt>
                <c:pt idx="9">
                  <c:v>Petroleum and Coal Product Manufacturing</c:v>
                </c:pt>
              </c:strCache>
            </c:strRef>
          </c:cat>
          <c:val>
            <c:numRef>
              <c:f>Charts!$K$402:$K$411</c:f>
              <c:numCache>
                <c:formatCode>General</c:formatCode>
                <c:ptCount val="10"/>
                <c:pt idx="0">
                  <c:v>-0.18807876447786143</c:v>
                </c:pt>
                <c:pt idx="1">
                  <c:v>0.30491133758854261</c:v>
                </c:pt>
                <c:pt idx="2">
                  <c:v>0.17160165059346699</c:v>
                </c:pt>
                <c:pt idx="3">
                  <c:v>-1.5378744149789458</c:v>
                </c:pt>
                <c:pt idx="4">
                  <c:v>5.9094302209850014E-2</c:v>
                </c:pt>
                <c:pt idx="5">
                  <c:v>-1.1267416269831076</c:v>
                </c:pt>
                <c:pt idx="6">
                  <c:v>-1.3122491791059399</c:v>
                </c:pt>
                <c:pt idx="7">
                  <c:v>-1.1583818449988681</c:v>
                </c:pt>
                <c:pt idx="8">
                  <c:v>-2.5061910536635756</c:v>
                </c:pt>
                <c:pt idx="9">
                  <c:v>-5.6234902058183156E-2</c:v>
                </c:pt>
              </c:numCache>
            </c:numRef>
          </c:val>
        </c:ser>
        <c:marker val="1"/>
        <c:axId val="196593536"/>
        <c:axId val="196595072"/>
      </c:lineChart>
      <c:catAx>
        <c:axId val="196593536"/>
        <c:scaling>
          <c:orientation val="minMax"/>
        </c:scaling>
        <c:axPos val="b"/>
        <c:tickLblPos val="low"/>
        <c:crossAx val="196595072"/>
        <c:crosses val="autoZero"/>
        <c:auto val="1"/>
        <c:lblAlgn val="ctr"/>
        <c:lblOffset val="100"/>
      </c:catAx>
      <c:valAx>
        <c:axId val="196595072"/>
        <c:scaling>
          <c:orientation val="minMax"/>
        </c:scaling>
        <c:axPos val="l"/>
        <c:majorGridlines/>
        <c:numFmt formatCode="General" sourceLinked="1"/>
        <c:tickLblPos val="nextTo"/>
        <c:crossAx val="196593536"/>
        <c:crosses val="autoZero"/>
        <c:crossBetween val="between"/>
      </c:valAx>
    </c:plotArea>
    <c:legend>
      <c:legendPos val="b"/>
    </c:legend>
    <c:plotVisOnly val="1"/>
  </c:chart>
  <c:spPr>
    <a:ln>
      <a:noFill/>
    </a:ln>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lang val="en-CA"/>
  <c:style val="3"/>
  <c:chart>
    <c:plotArea>
      <c:layout/>
      <c:lineChart>
        <c:grouping val="standard"/>
        <c:ser>
          <c:idx val="0"/>
          <c:order val="0"/>
          <c:tx>
            <c:strRef>
              <c:f>Charts!$F$430</c:f>
              <c:strCache>
                <c:ptCount val="1"/>
                <c:pt idx="0">
                  <c:v>Intermediates Productivity</c:v>
                </c:pt>
              </c:strCache>
            </c:strRef>
          </c:tx>
          <c:spPr>
            <a:ln>
              <a:noFill/>
            </a:ln>
          </c:spPr>
          <c:cat>
            <c:strRef>
              <c:f>Charts!$E$431:$E$440</c:f>
              <c:strCache>
                <c:ptCount val="10"/>
                <c:pt idx="0">
                  <c:v>Wood Product Manufacturing</c:v>
                </c:pt>
                <c:pt idx="1">
                  <c:v>Forestry and Logging</c:v>
                </c:pt>
                <c:pt idx="2">
                  <c:v>Paper Manufacturing</c:v>
                </c:pt>
                <c:pt idx="3">
                  <c:v>Petroleum and Coal Product Manufacturing</c:v>
                </c:pt>
                <c:pt idx="4">
                  <c:v>Crop and Animal Production</c:v>
                </c:pt>
                <c:pt idx="5">
                  <c:v>Support activities for agriculture and forestry</c:v>
                </c:pt>
                <c:pt idx="6">
                  <c:v>Support activities for mining, oil, and gas extraction</c:v>
                </c:pt>
                <c:pt idx="7">
                  <c:v>Mining (except oil and gas)</c:v>
                </c:pt>
                <c:pt idx="8">
                  <c:v>Fishing, Hunting, and Trapping</c:v>
                </c:pt>
                <c:pt idx="9">
                  <c:v>Oil and Gas Extraction</c:v>
                </c:pt>
              </c:strCache>
            </c:strRef>
          </c:cat>
          <c:val>
            <c:numRef>
              <c:f>Charts!$F$431:$F$440</c:f>
              <c:numCache>
                <c:formatCode>General</c:formatCode>
                <c:ptCount val="10"/>
                <c:pt idx="0">
                  <c:v>0.30491133758854261</c:v>
                </c:pt>
                <c:pt idx="1">
                  <c:v>0.17160165059346699</c:v>
                </c:pt>
                <c:pt idx="2">
                  <c:v>5.9094302209850014E-2</c:v>
                </c:pt>
                <c:pt idx="3">
                  <c:v>-5.6234902058183156E-2</c:v>
                </c:pt>
                <c:pt idx="4">
                  <c:v>-0.18807876447786143</c:v>
                </c:pt>
                <c:pt idx="5">
                  <c:v>-1.1267416269831076</c:v>
                </c:pt>
                <c:pt idx="6">
                  <c:v>-1.1583818449988681</c:v>
                </c:pt>
                <c:pt idx="7">
                  <c:v>-1.3122491791059399</c:v>
                </c:pt>
                <c:pt idx="8">
                  <c:v>-1.5378744149789458</c:v>
                </c:pt>
                <c:pt idx="9">
                  <c:v>-2.5061910536635756</c:v>
                </c:pt>
              </c:numCache>
            </c:numRef>
          </c:val>
        </c:ser>
        <c:ser>
          <c:idx val="1"/>
          <c:order val="1"/>
          <c:tx>
            <c:strRef>
              <c:f>Charts!$G$430</c:f>
              <c:strCache>
                <c:ptCount val="1"/>
                <c:pt idx="0">
                  <c:v>Gap between Value Added-based and Gross Output-based Labour Productivity Growth</c:v>
                </c:pt>
              </c:strCache>
            </c:strRef>
          </c:tx>
          <c:spPr>
            <a:ln>
              <a:noFill/>
            </a:ln>
          </c:spPr>
          <c:cat>
            <c:strRef>
              <c:f>Charts!$E$431:$E$440</c:f>
              <c:strCache>
                <c:ptCount val="10"/>
                <c:pt idx="0">
                  <c:v>Wood Product Manufacturing</c:v>
                </c:pt>
                <c:pt idx="1">
                  <c:v>Forestry and Logging</c:v>
                </c:pt>
                <c:pt idx="2">
                  <c:v>Paper Manufacturing</c:v>
                </c:pt>
                <c:pt idx="3">
                  <c:v>Petroleum and Coal Product Manufacturing</c:v>
                </c:pt>
                <c:pt idx="4">
                  <c:v>Crop and Animal Production</c:v>
                </c:pt>
                <c:pt idx="5">
                  <c:v>Support activities for agriculture and forestry</c:v>
                </c:pt>
                <c:pt idx="6">
                  <c:v>Support activities for mining, oil, and gas extraction</c:v>
                </c:pt>
                <c:pt idx="7">
                  <c:v>Mining (except oil and gas)</c:v>
                </c:pt>
                <c:pt idx="8">
                  <c:v>Fishing, Hunting, and Trapping</c:v>
                </c:pt>
                <c:pt idx="9">
                  <c:v>Oil and Gas Extraction</c:v>
                </c:pt>
              </c:strCache>
            </c:strRef>
          </c:cat>
          <c:val>
            <c:numRef>
              <c:f>Charts!$G$431:$G$440</c:f>
              <c:numCache>
                <c:formatCode>General</c:formatCode>
                <c:ptCount val="10"/>
                <c:pt idx="0">
                  <c:v>0.62418608705561152</c:v>
                </c:pt>
                <c:pt idx="1">
                  <c:v>0.42882511645967458</c:v>
                </c:pt>
                <c:pt idx="2">
                  <c:v>0.13048021117467723</c:v>
                </c:pt>
                <c:pt idx="3">
                  <c:v>-0.35951114141189455</c:v>
                </c:pt>
                <c:pt idx="4">
                  <c:v>-0.14733454292057413</c:v>
                </c:pt>
                <c:pt idx="5">
                  <c:v>-0.80273129957677547</c:v>
                </c:pt>
                <c:pt idx="6">
                  <c:v>-0.74969472356466449</c:v>
                </c:pt>
                <c:pt idx="7">
                  <c:v>-0.54721736429397261</c:v>
                </c:pt>
                <c:pt idx="8">
                  <c:v>-0.92504721326667205</c:v>
                </c:pt>
                <c:pt idx="9">
                  <c:v>-1.4324114876749783</c:v>
                </c:pt>
              </c:numCache>
            </c:numRef>
          </c:val>
        </c:ser>
        <c:marker val="1"/>
        <c:axId val="196784128"/>
        <c:axId val="196785664"/>
      </c:lineChart>
      <c:catAx>
        <c:axId val="196784128"/>
        <c:scaling>
          <c:orientation val="minMax"/>
        </c:scaling>
        <c:axPos val="b"/>
        <c:tickLblPos val="low"/>
        <c:crossAx val="196785664"/>
        <c:crosses val="autoZero"/>
        <c:auto val="1"/>
        <c:lblAlgn val="ctr"/>
        <c:lblOffset val="100"/>
      </c:catAx>
      <c:valAx>
        <c:axId val="196785664"/>
        <c:scaling>
          <c:orientation val="minMax"/>
        </c:scaling>
        <c:axPos val="l"/>
        <c:majorGridlines/>
        <c:title>
          <c:tx>
            <c:rich>
              <a:bodyPr rot="-5400000" vert="horz"/>
              <a:lstStyle/>
              <a:p>
                <a:pPr>
                  <a:defRPr b="0"/>
                </a:pPr>
                <a:r>
                  <a:rPr lang="en-CA" b="0"/>
                  <a:t>Per</a:t>
                </a:r>
                <a:r>
                  <a:rPr lang="en-CA" b="0" baseline="0"/>
                  <a:t> cent</a:t>
                </a:r>
                <a:endParaRPr lang="en-CA" b="0"/>
              </a:p>
            </c:rich>
          </c:tx>
          <c:layout/>
        </c:title>
        <c:numFmt formatCode="General" sourceLinked="1"/>
        <c:tickLblPos val="nextTo"/>
        <c:crossAx val="196784128"/>
        <c:crosses val="autoZero"/>
        <c:crossBetween val="between"/>
      </c:valAx>
    </c:plotArea>
    <c:legend>
      <c:legendPos val="b"/>
      <c:layout/>
    </c:legend>
    <c:plotVisOnly val="1"/>
  </c:chart>
  <c:spPr>
    <a:ln>
      <a:noFill/>
    </a:ln>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lang="en-US" sz="1050"/>
            </a:pPr>
            <a:r>
              <a:rPr lang="en-US" sz="1050"/>
              <a:t>Panel B: Hours Worked</a:t>
            </a:r>
          </a:p>
        </c:rich>
      </c:tx>
    </c:title>
    <c:plotArea>
      <c:layout>
        <c:manualLayout>
          <c:layoutTarget val="inner"/>
          <c:xMode val="edge"/>
          <c:yMode val="edge"/>
          <c:x val="0.20540966754155734"/>
          <c:y val="0.28618314377369497"/>
          <c:w val="0.76403477690288912"/>
          <c:h val="0.63100612423447222"/>
        </c:manualLayout>
      </c:layout>
      <c:barChart>
        <c:barDir val="col"/>
        <c:grouping val="clustered"/>
        <c:ser>
          <c:idx val="0"/>
          <c:order val="0"/>
          <c:dLbls>
            <c:spPr>
              <a:noFill/>
              <a:ln>
                <a:noFill/>
              </a:ln>
              <a:effectLst/>
            </c:spPr>
            <c:txPr>
              <a:bodyPr/>
              <a:lstStyle/>
              <a:p>
                <a:pPr>
                  <a:defRPr lang="en-US"/>
                </a:pPr>
                <a:endParaRPr lang="en-US"/>
              </a:p>
            </c:txPr>
            <c:showVal val="1"/>
            <c:extLst xmlns:c16r2="http://schemas.microsoft.com/office/drawing/2015/06/chart">
              <c:ext xmlns:c15="http://schemas.microsoft.com/office/drawing/2012/chart" uri="{CE6537A1-D6FC-4f65-9D91-7224C49458BB}">
                <c15:showLeaderLines val="0"/>
              </c:ext>
            </c:extLst>
          </c:dLbls>
          <c:cat>
            <c:strRef>
              <c:f>Charts!$H$38:$H$47</c:f>
              <c:strCache>
                <c:ptCount val="10"/>
                <c:pt idx="0">
                  <c:v>Crop and animal production</c:v>
                </c:pt>
                <c:pt idx="1">
                  <c:v>Wood product manufacturing</c:v>
                </c:pt>
                <c:pt idx="2">
                  <c:v>Forestry and logging</c:v>
                </c:pt>
                <c:pt idx="3">
                  <c:v>Fishing, hunting and trapping</c:v>
                </c:pt>
                <c:pt idx="4">
                  <c:v>Paper manufacturing</c:v>
                </c:pt>
                <c:pt idx="5">
                  <c:v>Support activities for agriculture and forestry</c:v>
                </c:pt>
                <c:pt idx="6">
                  <c:v>Mining (except oil and gas)</c:v>
                </c:pt>
                <c:pt idx="7">
                  <c:v>Support activities for mining and oil and gas</c:v>
                </c:pt>
                <c:pt idx="8">
                  <c:v>Oil and gas extraction</c:v>
                </c:pt>
                <c:pt idx="9">
                  <c:v>Petroleum and coal products manufacturing</c:v>
                </c:pt>
              </c:strCache>
            </c:strRef>
          </c:cat>
          <c:val>
            <c:numRef>
              <c:f>Charts!$J$38:$J$47</c:f>
              <c:numCache>
                <c:formatCode>0.00</c:formatCode>
                <c:ptCount val="10"/>
                <c:pt idx="0">
                  <c:v>-2.2523466253788094</c:v>
                </c:pt>
                <c:pt idx="1">
                  <c:v>-1.7805314261264304</c:v>
                </c:pt>
                <c:pt idx="2">
                  <c:v>-2.7634372368293136</c:v>
                </c:pt>
                <c:pt idx="3">
                  <c:v>-3.3401112485876183</c:v>
                </c:pt>
                <c:pt idx="4">
                  <c:v>-2.755018707607515</c:v>
                </c:pt>
                <c:pt idx="5">
                  <c:v>1.3238813624770085</c:v>
                </c:pt>
                <c:pt idx="6">
                  <c:v>-0.20125478288843812</c:v>
                </c:pt>
                <c:pt idx="7">
                  <c:v>5.4289657339579911</c:v>
                </c:pt>
                <c:pt idx="8">
                  <c:v>3.4680327139137379</c:v>
                </c:pt>
                <c:pt idx="9">
                  <c:v>2.0854475559494601</c:v>
                </c:pt>
              </c:numCache>
            </c:numRef>
          </c:val>
          <c:extLst xmlns:c16r2="http://schemas.microsoft.com/office/drawing/2015/06/chart">
            <c:ext xmlns:c16="http://schemas.microsoft.com/office/drawing/2014/chart" uri="{C3380CC4-5D6E-409C-BE32-E72D297353CC}">
              <c16:uniqueId val="{00000000-F151-4E71-9F68-54AD31F67F02}"/>
            </c:ext>
          </c:extLst>
        </c:ser>
        <c:axId val="190277120"/>
        <c:axId val="190278656"/>
      </c:barChart>
      <c:catAx>
        <c:axId val="190277120"/>
        <c:scaling>
          <c:orientation val="minMax"/>
        </c:scaling>
        <c:delete val="1"/>
        <c:axPos val="b"/>
        <c:numFmt formatCode="General" sourceLinked="0"/>
        <c:tickLblPos val="none"/>
        <c:crossAx val="190278656"/>
        <c:crosses val="autoZero"/>
        <c:auto val="1"/>
        <c:lblAlgn val="ctr"/>
        <c:lblOffset val="100"/>
      </c:catAx>
      <c:valAx>
        <c:axId val="190278656"/>
        <c:scaling>
          <c:orientation val="minMax"/>
        </c:scaling>
        <c:axPos val="l"/>
        <c:majorGridlines/>
        <c:numFmt formatCode="0.00" sourceLinked="1"/>
        <c:tickLblPos val="nextTo"/>
        <c:txPr>
          <a:bodyPr/>
          <a:lstStyle/>
          <a:p>
            <a:pPr>
              <a:defRPr lang="en-US"/>
            </a:pPr>
            <a:endParaRPr lang="en-US"/>
          </a:p>
        </c:txPr>
        <c:crossAx val="190277120"/>
        <c:crosses val="autoZero"/>
        <c:crossBetween val="between"/>
      </c:valAx>
    </c:plotArea>
    <c:plotVisOnly val="1"/>
    <c:dispBlanksAs val="gap"/>
  </c:chart>
  <c:spPr>
    <a:ln>
      <a:noFill/>
    </a:ln>
  </c:spPr>
  <c:printSettings>
    <c:headerFooter/>
    <c:pageMargins b="0.75000000000000189" l="0.70000000000000062" r="0.70000000000000062" t="0.7500000000000018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lang="en-US" sz="1050"/>
            </a:pPr>
            <a:r>
              <a:rPr lang="en-US" sz="1050"/>
              <a:t>Panel A: Gross Output</a:t>
            </a:r>
          </a:p>
        </c:rich>
      </c:tx>
    </c:title>
    <c:plotArea>
      <c:layout>
        <c:manualLayout>
          <c:layoutTarget val="inner"/>
          <c:xMode val="edge"/>
          <c:yMode val="edge"/>
          <c:x val="0.20540966754155734"/>
          <c:y val="0.28618314377369497"/>
          <c:w val="0.76403477690288935"/>
          <c:h val="0.63100612423447244"/>
        </c:manualLayout>
      </c:layout>
      <c:barChart>
        <c:barDir val="col"/>
        <c:grouping val="clustered"/>
        <c:ser>
          <c:idx val="0"/>
          <c:order val="0"/>
          <c:dLbls>
            <c:spPr>
              <a:noFill/>
              <a:ln>
                <a:noFill/>
              </a:ln>
              <a:effectLst/>
            </c:spPr>
            <c:txPr>
              <a:bodyPr/>
              <a:lstStyle/>
              <a:p>
                <a:pPr>
                  <a:defRPr lang="en-US"/>
                </a:pPr>
                <a:endParaRPr lang="en-US"/>
              </a:p>
            </c:txPr>
            <c:showVal val="1"/>
            <c:extLst xmlns:c16r2="http://schemas.microsoft.com/office/drawing/2015/06/chart">
              <c:ext xmlns:c15="http://schemas.microsoft.com/office/drawing/2012/chart" uri="{CE6537A1-D6FC-4f65-9D91-7224C49458BB}">
                <c15:showLeaderLines val="0"/>
              </c:ext>
            </c:extLst>
          </c:dLbls>
          <c:cat>
            <c:strRef>
              <c:f>Charts!$H$38:$H$47</c:f>
              <c:strCache>
                <c:ptCount val="10"/>
                <c:pt idx="0">
                  <c:v>Crop and animal production</c:v>
                </c:pt>
                <c:pt idx="1">
                  <c:v>Wood product manufacturing</c:v>
                </c:pt>
                <c:pt idx="2">
                  <c:v>Forestry and logging</c:v>
                </c:pt>
                <c:pt idx="3">
                  <c:v>Fishing, hunting and trapping</c:v>
                </c:pt>
                <c:pt idx="4">
                  <c:v>Paper manufacturing</c:v>
                </c:pt>
                <c:pt idx="5">
                  <c:v>Support activities for agriculture and forestry</c:v>
                </c:pt>
                <c:pt idx="6">
                  <c:v>Mining (except oil and gas)</c:v>
                </c:pt>
                <c:pt idx="7">
                  <c:v>Support activities for mining and oil and gas</c:v>
                </c:pt>
                <c:pt idx="8">
                  <c:v>Oil and gas extraction</c:v>
                </c:pt>
                <c:pt idx="9">
                  <c:v>Petroleum and coal products manufacturing</c:v>
                </c:pt>
              </c:strCache>
            </c:strRef>
          </c:cat>
          <c:val>
            <c:numRef>
              <c:f>Charts!$I$38:$I$47</c:f>
              <c:numCache>
                <c:formatCode>0.00</c:formatCode>
                <c:ptCount val="10"/>
                <c:pt idx="0">
                  <c:v>1.9653406463429945</c:v>
                </c:pt>
                <c:pt idx="1">
                  <c:v>1.1719629579947322</c:v>
                </c:pt>
                <c:pt idx="2">
                  <c:v>-0.11662517743312728</c:v>
                </c:pt>
                <c:pt idx="3">
                  <c:v>-0.94467842334791108</c:v>
                </c:pt>
                <c:pt idx="4">
                  <c:v>-0.4534958537257161</c:v>
                </c:pt>
                <c:pt idx="5">
                  <c:v>2.1954869492647466</c:v>
                </c:pt>
                <c:pt idx="6">
                  <c:v>0.48498763062647665</c:v>
                </c:pt>
                <c:pt idx="7">
                  <c:v>5.9962777240686993</c:v>
                </c:pt>
                <c:pt idx="8">
                  <c:v>3.7431583940047863</c:v>
                </c:pt>
                <c:pt idx="9">
                  <c:v>1.1438796676643603</c:v>
                </c:pt>
              </c:numCache>
            </c:numRef>
          </c:val>
          <c:extLst xmlns:c16r2="http://schemas.microsoft.com/office/drawing/2015/06/chart">
            <c:ext xmlns:c16="http://schemas.microsoft.com/office/drawing/2014/chart" uri="{C3380CC4-5D6E-409C-BE32-E72D297353CC}">
              <c16:uniqueId val="{00000000-F96F-4F06-8D4C-E490CCDB177D}"/>
            </c:ext>
          </c:extLst>
        </c:ser>
        <c:axId val="190401152"/>
        <c:axId val="190419328"/>
      </c:barChart>
      <c:catAx>
        <c:axId val="190401152"/>
        <c:scaling>
          <c:orientation val="minMax"/>
        </c:scaling>
        <c:delete val="1"/>
        <c:axPos val="b"/>
        <c:numFmt formatCode="General" sourceLinked="0"/>
        <c:tickLblPos val="none"/>
        <c:crossAx val="190419328"/>
        <c:crosses val="autoZero"/>
        <c:auto val="1"/>
        <c:lblAlgn val="ctr"/>
        <c:lblOffset val="100"/>
      </c:catAx>
      <c:valAx>
        <c:axId val="190419328"/>
        <c:scaling>
          <c:orientation val="minMax"/>
        </c:scaling>
        <c:axPos val="l"/>
        <c:majorGridlines/>
        <c:numFmt formatCode="0.00" sourceLinked="1"/>
        <c:tickLblPos val="nextTo"/>
        <c:txPr>
          <a:bodyPr/>
          <a:lstStyle/>
          <a:p>
            <a:pPr>
              <a:defRPr lang="en-US"/>
            </a:pPr>
            <a:endParaRPr lang="en-US"/>
          </a:p>
        </c:txPr>
        <c:crossAx val="190401152"/>
        <c:crosses val="autoZero"/>
        <c:crossBetween val="between"/>
      </c:valAx>
    </c:plotArea>
    <c:plotVisOnly val="1"/>
    <c:dispBlanksAs val="gap"/>
  </c:chart>
  <c:spPr>
    <a:ln>
      <a:noFill/>
    </a:ln>
  </c:spPr>
  <c:printSettings>
    <c:headerFooter/>
    <c:pageMargins b="0.75000000000000211" l="0.70000000000000062" r="0.70000000000000062" t="0.7500000000000021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lang="en-US"/>
            </a:pPr>
            <a:r>
              <a:rPr lang="en-US"/>
              <a:t>Panel C: Capital Productivity</a:t>
            </a:r>
          </a:p>
        </c:rich>
      </c:tx>
    </c:title>
    <c:plotArea>
      <c:layout>
        <c:manualLayout>
          <c:layoutTarget val="inner"/>
          <c:xMode val="edge"/>
          <c:yMode val="edge"/>
          <c:x val="0.20540966754155734"/>
          <c:y val="0.11581269732587746"/>
          <c:w val="0.76403477690288912"/>
          <c:h val="0.27545031508742668"/>
        </c:manualLayout>
      </c:layout>
      <c:barChart>
        <c:barDir val="col"/>
        <c:grouping val="clustered"/>
        <c:ser>
          <c:idx val="0"/>
          <c:order val="0"/>
          <c:dLbls>
            <c:spPr>
              <a:noFill/>
              <a:ln>
                <a:noFill/>
              </a:ln>
              <a:effectLst/>
            </c:spPr>
            <c:txPr>
              <a:bodyPr/>
              <a:lstStyle/>
              <a:p>
                <a:pPr>
                  <a:defRPr lang="en-US"/>
                </a:pPr>
                <a:endParaRPr lang="en-US"/>
              </a:p>
            </c:txPr>
            <c:showVal val="1"/>
            <c:extLst xmlns:c16r2="http://schemas.microsoft.com/office/drawing/2015/06/chart">
              <c:ext xmlns:c15="http://schemas.microsoft.com/office/drawing/2012/chart" uri="{CE6537A1-D6FC-4f65-9D91-7224C49458BB}">
                <c15:showLeaderLines val="0"/>
              </c:ext>
            </c:extLst>
          </c:dLbls>
          <c:cat>
            <c:strRef>
              <c:f>Charts!$H$93:$H$102</c:f>
              <c:strCache>
                <c:ptCount val="10"/>
                <c:pt idx="0">
                  <c:v>Paper manufacturing</c:v>
                </c:pt>
                <c:pt idx="1">
                  <c:v>Crop and animal production</c:v>
                </c:pt>
                <c:pt idx="2">
                  <c:v>Wood product manufacturing</c:v>
                </c:pt>
                <c:pt idx="3">
                  <c:v>Forestry and logging</c:v>
                </c:pt>
                <c:pt idx="4">
                  <c:v>Fishing, hunting and trapping</c:v>
                </c:pt>
                <c:pt idx="5">
                  <c:v>Petroleum and coal products manufacturing</c:v>
                </c:pt>
                <c:pt idx="6">
                  <c:v>Support activities for mining and oil and gas</c:v>
                </c:pt>
                <c:pt idx="7">
                  <c:v>Oil and gas extraction</c:v>
                </c:pt>
                <c:pt idx="8">
                  <c:v>Mining (except oil and gas)</c:v>
                </c:pt>
                <c:pt idx="9">
                  <c:v>Support activities for agriculture and forestry</c:v>
                </c:pt>
              </c:strCache>
            </c:strRef>
          </c:cat>
          <c:val>
            <c:numRef>
              <c:f>Charts!$K$93:$K$102</c:f>
              <c:numCache>
                <c:formatCode>0.00</c:formatCode>
                <c:ptCount val="10"/>
                <c:pt idx="0">
                  <c:v>3.4913564541401709</c:v>
                </c:pt>
                <c:pt idx="1">
                  <c:v>1.5844764336571293</c:v>
                </c:pt>
                <c:pt idx="2">
                  <c:v>1.357598108307273</c:v>
                </c:pt>
                <c:pt idx="3">
                  <c:v>0.90236665318574705</c:v>
                </c:pt>
                <c:pt idx="4">
                  <c:v>0.48431993433119847</c:v>
                </c:pt>
                <c:pt idx="5">
                  <c:v>-0.20833033020542613</c:v>
                </c:pt>
                <c:pt idx="6">
                  <c:v>-0.94709224693056904</c:v>
                </c:pt>
                <c:pt idx="7">
                  <c:v>-1.9553605445642426</c:v>
                </c:pt>
                <c:pt idx="8">
                  <c:v>-2.3330738167398466</c:v>
                </c:pt>
                <c:pt idx="9">
                  <c:v>-2.9614683924309984</c:v>
                </c:pt>
              </c:numCache>
            </c:numRef>
          </c:val>
          <c:extLst xmlns:c16r2="http://schemas.microsoft.com/office/drawing/2015/06/chart">
            <c:ext xmlns:c16="http://schemas.microsoft.com/office/drawing/2014/chart" uri="{C3380CC4-5D6E-409C-BE32-E72D297353CC}">
              <c16:uniqueId val="{00000000-2812-45EC-9726-668571B54D98}"/>
            </c:ext>
          </c:extLst>
        </c:ser>
        <c:axId val="190623744"/>
        <c:axId val="190625280"/>
      </c:barChart>
      <c:catAx>
        <c:axId val="190623744"/>
        <c:scaling>
          <c:orientation val="minMax"/>
        </c:scaling>
        <c:axPos val="b"/>
        <c:numFmt formatCode="General" sourceLinked="0"/>
        <c:tickLblPos val="low"/>
        <c:txPr>
          <a:bodyPr/>
          <a:lstStyle/>
          <a:p>
            <a:pPr>
              <a:defRPr lang="en-US"/>
            </a:pPr>
            <a:endParaRPr lang="en-US"/>
          </a:p>
        </c:txPr>
        <c:crossAx val="190625280"/>
        <c:crosses val="autoZero"/>
        <c:auto val="1"/>
        <c:lblAlgn val="ctr"/>
        <c:lblOffset val="100"/>
      </c:catAx>
      <c:valAx>
        <c:axId val="190625280"/>
        <c:scaling>
          <c:orientation val="minMax"/>
        </c:scaling>
        <c:axPos val="l"/>
        <c:majorGridlines/>
        <c:title>
          <c:tx>
            <c:rich>
              <a:bodyPr rot="-5400000" vert="horz"/>
              <a:lstStyle/>
              <a:p>
                <a:pPr>
                  <a:defRPr lang="en-US"/>
                </a:pPr>
                <a:r>
                  <a:rPr lang="en-CA"/>
                  <a:t>Per</a:t>
                </a:r>
                <a:r>
                  <a:rPr lang="en-CA" baseline="0"/>
                  <a:t> cent per year</a:t>
                </a:r>
                <a:endParaRPr lang="en-CA"/>
              </a:p>
            </c:rich>
          </c:tx>
        </c:title>
        <c:numFmt formatCode="0.00" sourceLinked="1"/>
        <c:tickLblPos val="nextTo"/>
        <c:txPr>
          <a:bodyPr/>
          <a:lstStyle/>
          <a:p>
            <a:pPr>
              <a:defRPr lang="en-US"/>
            </a:pPr>
            <a:endParaRPr lang="en-US"/>
          </a:p>
        </c:txPr>
        <c:crossAx val="190623744"/>
        <c:crosses val="autoZero"/>
        <c:crossBetween val="between"/>
      </c:valAx>
    </c:plotArea>
    <c:plotVisOnly val="1"/>
    <c:dispBlanksAs val="gap"/>
  </c:chart>
  <c:spPr>
    <a:ln>
      <a:noFill/>
    </a:ln>
  </c:spPr>
  <c:printSettings>
    <c:headerFooter/>
    <c:pageMargins b="0.75000000000000189" l="0.70000000000000062" r="0.70000000000000062" t="0.7500000000000018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lang="en-US"/>
            </a:pPr>
            <a:r>
              <a:rPr lang="en-US"/>
              <a:t>Panel B: Capital Input</a:t>
            </a:r>
          </a:p>
        </c:rich>
      </c:tx>
    </c:title>
    <c:plotArea>
      <c:layout>
        <c:manualLayout>
          <c:layoutTarget val="inner"/>
          <c:xMode val="edge"/>
          <c:yMode val="edge"/>
          <c:x val="0.20540966754155734"/>
          <c:y val="0.23760751059963658"/>
          <c:w val="0.76403477690288935"/>
          <c:h val="0.66006561679790177"/>
        </c:manualLayout>
      </c:layout>
      <c:barChart>
        <c:barDir val="col"/>
        <c:grouping val="clustered"/>
        <c:ser>
          <c:idx val="0"/>
          <c:order val="0"/>
          <c:dLbls>
            <c:spPr>
              <a:noFill/>
              <a:ln>
                <a:noFill/>
              </a:ln>
              <a:effectLst/>
            </c:spPr>
            <c:txPr>
              <a:bodyPr/>
              <a:lstStyle/>
              <a:p>
                <a:pPr>
                  <a:defRPr lang="en-US"/>
                </a:pPr>
                <a:endParaRPr lang="en-US"/>
              </a:p>
            </c:txPr>
            <c:showVal val="1"/>
            <c:extLst xmlns:c16r2="http://schemas.microsoft.com/office/drawing/2015/06/chart">
              <c:ext xmlns:c15="http://schemas.microsoft.com/office/drawing/2012/chart" uri="{CE6537A1-D6FC-4f65-9D91-7224C49458BB}">
                <c15:showLeaderLines val="0"/>
              </c:ext>
            </c:extLst>
          </c:dLbls>
          <c:cat>
            <c:strRef>
              <c:f>Charts!$H$93:$H$102</c:f>
              <c:strCache>
                <c:ptCount val="10"/>
                <c:pt idx="0">
                  <c:v>Paper manufacturing</c:v>
                </c:pt>
                <c:pt idx="1">
                  <c:v>Crop and animal production</c:v>
                </c:pt>
                <c:pt idx="2">
                  <c:v>Wood product manufacturing</c:v>
                </c:pt>
                <c:pt idx="3">
                  <c:v>Forestry and logging</c:v>
                </c:pt>
                <c:pt idx="4">
                  <c:v>Fishing, hunting and trapping</c:v>
                </c:pt>
                <c:pt idx="5">
                  <c:v>Petroleum and coal products manufacturing</c:v>
                </c:pt>
                <c:pt idx="6">
                  <c:v>Support activities for mining and oil and gas</c:v>
                </c:pt>
                <c:pt idx="7">
                  <c:v>Oil and gas extraction</c:v>
                </c:pt>
                <c:pt idx="8">
                  <c:v>Mining (except oil and gas)</c:v>
                </c:pt>
                <c:pt idx="9">
                  <c:v>Support activities for agriculture and forestry</c:v>
                </c:pt>
              </c:strCache>
            </c:strRef>
          </c:cat>
          <c:val>
            <c:numRef>
              <c:f>Charts!$J$93:$J$102</c:f>
              <c:numCache>
                <c:formatCode>0.00</c:formatCode>
                <c:ptCount val="10"/>
                <c:pt idx="0">
                  <c:v>-3.8117698356905372</c:v>
                </c:pt>
                <c:pt idx="1">
                  <c:v>0.37492363602877887</c:v>
                </c:pt>
                <c:pt idx="2">
                  <c:v>-0.18314872666396198</c:v>
                </c:pt>
                <c:pt idx="3">
                  <c:v>-1.0098790191128804</c:v>
                </c:pt>
                <c:pt idx="4">
                  <c:v>-1.4221107916269848</c:v>
                </c:pt>
                <c:pt idx="5">
                  <c:v>1.3550329424732332</c:v>
                </c:pt>
                <c:pt idx="6">
                  <c:v>7.0097588536305322</c:v>
                </c:pt>
                <c:pt idx="7">
                  <c:v>5.8121677740058164</c:v>
                </c:pt>
                <c:pt idx="8">
                  <c:v>2.8853794805403954</c:v>
                </c:pt>
                <c:pt idx="9">
                  <c:v>5.3143377751745602</c:v>
                </c:pt>
              </c:numCache>
            </c:numRef>
          </c:val>
          <c:extLst xmlns:c16r2="http://schemas.microsoft.com/office/drawing/2015/06/chart">
            <c:ext xmlns:c16="http://schemas.microsoft.com/office/drawing/2014/chart" uri="{C3380CC4-5D6E-409C-BE32-E72D297353CC}">
              <c16:uniqueId val="{00000000-F1BD-4433-9D0F-447866201A1C}"/>
            </c:ext>
          </c:extLst>
        </c:ser>
        <c:axId val="191108608"/>
        <c:axId val="191110144"/>
      </c:barChart>
      <c:catAx>
        <c:axId val="191108608"/>
        <c:scaling>
          <c:orientation val="minMax"/>
        </c:scaling>
        <c:delete val="1"/>
        <c:axPos val="b"/>
        <c:numFmt formatCode="General" sourceLinked="0"/>
        <c:tickLblPos val="none"/>
        <c:crossAx val="191110144"/>
        <c:crosses val="autoZero"/>
        <c:auto val="1"/>
        <c:lblAlgn val="ctr"/>
        <c:lblOffset val="100"/>
      </c:catAx>
      <c:valAx>
        <c:axId val="191110144"/>
        <c:scaling>
          <c:orientation val="minMax"/>
        </c:scaling>
        <c:axPos val="l"/>
        <c:majorGridlines/>
        <c:title>
          <c:tx>
            <c:rich>
              <a:bodyPr rot="-5400000" vert="horz"/>
              <a:lstStyle/>
              <a:p>
                <a:pPr>
                  <a:defRPr lang="en-US"/>
                </a:pPr>
                <a:r>
                  <a:rPr lang="en-CA"/>
                  <a:t>Per</a:t>
                </a:r>
                <a:r>
                  <a:rPr lang="en-CA" baseline="0"/>
                  <a:t> cent per year</a:t>
                </a:r>
                <a:endParaRPr lang="en-CA"/>
              </a:p>
            </c:rich>
          </c:tx>
        </c:title>
        <c:numFmt formatCode="0.00" sourceLinked="1"/>
        <c:tickLblPos val="nextTo"/>
        <c:txPr>
          <a:bodyPr/>
          <a:lstStyle/>
          <a:p>
            <a:pPr>
              <a:defRPr lang="en-US"/>
            </a:pPr>
            <a:endParaRPr lang="en-US"/>
          </a:p>
        </c:txPr>
        <c:crossAx val="191108608"/>
        <c:crosses val="autoZero"/>
        <c:crossBetween val="between"/>
      </c:valAx>
    </c:plotArea>
    <c:plotVisOnly val="1"/>
    <c:dispBlanksAs val="gap"/>
  </c:chart>
  <c:spPr>
    <a:ln>
      <a:noFill/>
    </a:ln>
  </c:spPr>
  <c:printSettings>
    <c:headerFooter/>
    <c:pageMargins b="0.75000000000000211" l="0.70000000000000062" r="0.70000000000000062" t="0.750000000000002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lang="en-US"/>
            </a:pPr>
            <a:r>
              <a:rPr lang="en-US"/>
              <a:t>Panel A: Gross Output</a:t>
            </a:r>
          </a:p>
        </c:rich>
      </c:tx>
    </c:title>
    <c:plotArea>
      <c:layout>
        <c:manualLayout>
          <c:layoutTarget val="inner"/>
          <c:xMode val="edge"/>
          <c:yMode val="edge"/>
          <c:x val="0.20540966754155734"/>
          <c:y val="0.23760751059963658"/>
          <c:w val="0.76403477690288968"/>
          <c:h val="0.66006561679790199"/>
        </c:manualLayout>
      </c:layout>
      <c:barChart>
        <c:barDir val="col"/>
        <c:grouping val="clustered"/>
        <c:ser>
          <c:idx val="0"/>
          <c:order val="0"/>
          <c:dLbls>
            <c:spPr>
              <a:noFill/>
              <a:ln>
                <a:noFill/>
              </a:ln>
              <a:effectLst/>
            </c:spPr>
            <c:txPr>
              <a:bodyPr/>
              <a:lstStyle/>
              <a:p>
                <a:pPr>
                  <a:defRPr lang="en-US"/>
                </a:pPr>
                <a:endParaRPr lang="en-US"/>
              </a:p>
            </c:txPr>
            <c:showVal val="1"/>
            <c:extLst xmlns:c16r2="http://schemas.microsoft.com/office/drawing/2015/06/chart">
              <c:ext xmlns:c15="http://schemas.microsoft.com/office/drawing/2012/chart" uri="{CE6537A1-D6FC-4f65-9D91-7224C49458BB}">
                <c15:showLeaderLines val="0"/>
              </c:ext>
            </c:extLst>
          </c:dLbls>
          <c:cat>
            <c:strRef>
              <c:f>Charts!$H$93:$H$102</c:f>
              <c:strCache>
                <c:ptCount val="10"/>
                <c:pt idx="0">
                  <c:v>Paper manufacturing</c:v>
                </c:pt>
                <c:pt idx="1">
                  <c:v>Crop and animal production</c:v>
                </c:pt>
                <c:pt idx="2">
                  <c:v>Wood product manufacturing</c:v>
                </c:pt>
                <c:pt idx="3">
                  <c:v>Forestry and logging</c:v>
                </c:pt>
                <c:pt idx="4">
                  <c:v>Fishing, hunting and trapping</c:v>
                </c:pt>
                <c:pt idx="5">
                  <c:v>Petroleum and coal products manufacturing</c:v>
                </c:pt>
                <c:pt idx="6">
                  <c:v>Support activities for mining and oil and gas</c:v>
                </c:pt>
                <c:pt idx="7">
                  <c:v>Oil and gas extraction</c:v>
                </c:pt>
                <c:pt idx="8">
                  <c:v>Mining (except oil and gas)</c:v>
                </c:pt>
                <c:pt idx="9">
                  <c:v>Support activities for agriculture and forestry</c:v>
                </c:pt>
              </c:strCache>
            </c:strRef>
          </c:cat>
          <c:val>
            <c:numRef>
              <c:f>Charts!$I$93:$I$102</c:f>
              <c:numCache>
                <c:formatCode>0.00</c:formatCode>
                <c:ptCount val="10"/>
                <c:pt idx="0">
                  <c:v>-0.4534958537257161</c:v>
                </c:pt>
                <c:pt idx="1">
                  <c:v>1.9653406463429945</c:v>
                </c:pt>
                <c:pt idx="2">
                  <c:v>1.1719629579947322</c:v>
                </c:pt>
                <c:pt idx="3">
                  <c:v>-0.11662517743312728</c:v>
                </c:pt>
                <c:pt idx="4">
                  <c:v>-0.94467842334791108</c:v>
                </c:pt>
                <c:pt idx="5">
                  <c:v>1.1438796676643603</c:v>
                </c:pt>
                <c:pt idx="6">
                  <c:v>5.9962777240686993</c:v>
                </c:pt>
                <c:pt idx="7">
                  <c:v>3.7431583940047863</c:v>
                </c:pt>
                <c:pt idx="8">
                  <c:v>0.48498763062647665</c:v>
                </c:pt>
                <c:pt idx="9">
                  <c:v>2.1954869492647466</c:v>
                </c:pt>
              </c:numCache>
            </c:numRef>
          </c:val>
          <c:extLst xmlns:c16r2="http://schemas.microsoft.com/office/drawing/2015/06/chart">
            <c:ext xmlns:c16="http://schemas.microsoft.com/office/drawing/2014/chart" uri="{C3380CC4-5D6E-409C-BE32-E72D297353CC}">
              <c16:uniqueId val="{00000000-B0D2-4922-AD2D-61B2B6DE033B}"/>
            </c:ext>
          </c:extLst>
        </c:ser>
        <c:axId val="191249408"/>
        <c:axId val="191300352"/>
      </c:barChart>
      <c:catAx>
        <c:axId val="191249408"/>
        <c:scaling>
          <c:orientation val="minMax"/>
        </c:scaling>
        <c:delete val="1"/>
        <c:axPos val="b"/>
        <c:numFmt formatCode="General" sourceLinked="0"/>
        <c:tickLblPos val="none"/>
        <c:crossAx val="191300352"/>
        <c:crosses val="autoZero"/>
        <c:auto val="1"/>
        <c:lblAlgn val="ctr"/>
        <c:lblOffset val="100"/>
      </c:catAx>
      <c:valAx>
        <c:axId val="191300352"/>
        <c:scaling>
          <c:orientation val="minMax"/>
        </c:scaling>
        <c:axPos val="l"/>
        <c:majorGridlines/>
        <c:title>
          <c:tx>
            <c:rich>
              <a:bodyPr rot="-5400000" vert="horz"/>
              <a:lstStyle/>
              <a:p>
                <a:pPr>
                  <a:defRPr lang="en-US"/>
                </a:pPr>
                <a:r>
                  <a:rPr lang="en-CA"/>
                  <a:t>Per</a:t>
                </a:r>
                <a:r>
                  <a:rPr lang="en-CA" baseline="0"/>
                  <a:t> cent per year</a:t>
                </a:r>
                <a:endParaRPr lang="en-CA"/>
              </a:p>
            </c:rich>
          </c:tx>
        </c:title>
        <c:numFmt formatCode="0.00" sourceLinked="1"/>
        <c:tickLblPos val="nextTo"/>
        <c:txPr>
          <a:bodyPr/>
          <a:lstStyle/>
          <a:p>
            <a:pPr>
              <a:defRPr lang="en-US"/>
            </a:pPr>
            <a:endParaRPr lang="en-US"/>
          </a:p>
        </c:txPr>
        <c:crossAx val="191249408"/>
        <c:crosses val="autoZero"/>
        <c:crossBetween val="between"/>
      </c:valAx>
    </c:plotArea>
    <c:plotVisOnly val="1"/>
    <c:dispBlanksAs val="gap"/>
  </c:chart>
  <c:spPr>
    <a:ln>
      <a:noFill/>
    </a:ln>
  </c:spPr>
  <c:printSettings>
    <c:headerFooter/>
    <c:pageMargins b="0.75000000000000233" l="0.70000000000000062" r="0.70000000000000062" t="0.7500000000000023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lang="en-US" sz="1100"/>
            </a:pPr>
            <a:r>
              <a:rPr lang="en-US" sz="1100"/>
              <a:t>Panel C: Energy Productivity</a:t>
            </a:r>
          </a:p>
        </c:rich>
      </c:tx>
    </c:title>
    <c:plotArea>
      <c:layout>
        <c:manualLayout>
          <c:layoutTarget val="inner"/>
          <c:xMode val="edge"/>
          <c:yMode val="edge"/>
          <c:x val="0.20540966754155734"/>
          <c:y val="0.11581269732587743"/>
          <c:w val="0.76403477690288935"/>
          <c:h val="0.27545031508742684"/>
        </c:manualLayout>
      </c:layout>
      <c:barChart>
        <c:barDir val="col"/>
        <c:grouping val="clustered"/>
        <c:ser>
          <c:idx val="0"/>
          <c:order val="0"/>
          <c:dLbls>
            <c:spPr>
              <a:noFill/>
              <a:ln>
                <a:noFill/>
              </a:ln>
              <a:effectLst/>
            </c:spPr>
            <c:txPr>
              <a:bodyPr/>
              <a:lstStyle/>
              <a:p>
                <a:pPr>
                  <a:defRPr lang="en-US"/>
                </a:pPr>
                <a:endParaRPr lang="en-US"/>
              </a:p>
            </c:txPr>
            <c:showVal val="1"/>
            <c:extLst xmlns:c16r2="http://schemas.microsoft.com/office/drawing/2015/06/chart">
              <c:ext xmlns:c15="http://schemas.microsoft.com/office/drawing/2012/chart" uri="{CE6537A1-D6FC-4f65-9D91-7224C49458BB}">
                <c15:showLeaderLines val="0"/>
              </c:ext>
            </c:extLst>
          </c:dLbls>
          <c:cat>
            <c:strRef>
              <c:f>Charts!$H$154:$H$163</c:f>
              <c:strCache>
                <c:ptCount val="10"/>
                <c:pt idx="0">
                  <c:v>Paper manufacturing</c:v>
                </c:pt>
                <c:pt idx="1">
                  <c:v>Support activities for mining and oil and gas</c:v>
                </c:pt>
                <c:pt idx="2">
                  <c:v>Crop and animal production</c:v>
                </c:pt>
                <c:pt idx="3">
                  <c:v>Petroleum and coal products manufacturing</c:v>
                </c:pt>
                <c:pt idx="4">
                  <c:v>Oil and gas extraction</c:v>
                </c:pt>
                <c:pt idx="5">
                  <c:v>Forestry and logging</c:v>
                </c:pt>
                <c:pt idx="6">
                  <c:v>Wood product manufacturing</c:v>
                </c:pt>
                <c:pt idx="7">
                  <c:v>Mining (except oil and gas)</c:v>
                </c:pt>
                <c:pt idx="8">
                  <c:v>Support activities for agriculture and forestry</c:v>
                </c:pt>
                <c:pt idx="9">
                  <c:v>Fishing, hunting and trapping</c:v>
                </c:pt>
              </c:strCache>
            </c:strRef>
          </c:cat>
          <c:val>
            <c:numRef>
              <c:f>Charts!$K$154:$K$163</c:f>
              <c:numCache>
                <c:formatCode>0.00</c:formatCode>
                <c:ptCount val="10"/>
                <c:pt idx="0">
                  <c:v>2.3831190313243189</c:v>
                </c:pt>
                <c:pt idx="1">
                  <c:v>1.1014780506869313</c:v>
                </c:pt>
                <c:pt idx="2">
                  <c:v>0.94287135587118032</c:v>
                </c:pt>
                <c:pt idx="3">
                  <c:v>0.48300638519636091</c:v>
                </c:pt>
                <c:pt idx="4">
                  <c:v>0.43404637799425833</c:v>
                </c:pt>
                <c:pt idx="5">
                  <c:v>-8.4195359793511435E-2</c:v>
                </c:pt>
                <c:pt idx="6">
                  <c:v>-0.22940116470486077</c:v>
                </c:pt>
                <c:pt idx="7">
                  <c:v>-1.0136380416805908</c:v>
                </c:pt>
                <c:pt idx="8">
                  <c:v>-1.7407060430310628</c:v>
                </c:pt>
                <c:pt idx="9">
                  <c:v>-2.1847734758790045</c:v>
                </c:pt>
              </c:numCache>
            </c:numRef>
          </c:val>
          <c:extLst xmlns:c16r2="http://schemas.microsoft.com/office/drawing/2015/06/chart">
            <c:ext xmlns:c16="http://schemas.microsoft.com/office/drawing/2014/chart" uri="{C3380CC4-5D6E-409C-BE32-E72D297353CC}">
              <c16:uniqueId val="{00000000-65F5-4439-A5C0-973847F9211F}"/>
            </c:ext>
          </c:extLst>
        </c:ser>
        <c:axId val="191320832"/>
        <c:axId val="191322368"/>
      </c:barChart>
      <c:catAx>
        <c:axId val="191320832"/>
        <c:scaling>
          <c:orientation val="minMax"/>
        </c:scaling>
        <c:axPos val="b"/>
        <c:numFmt formatCode="General" sourceLinked="0"/>
        <c:tickLblPos val="low"/>
        <c:txPr>
          <a:bodyPr/>
          <a:lstStyle/>
          <a:p>
            <a:pPr>
              <a:defRPr lang="en-US"/>
            </a:pPr>
            <a:endParaRPr lang="en-US"/>
          </a:p>
        </c:txPr>
        <c:crossAx val="191322368"/>
        <c:crosses val="autoZero"/>
        <c:auto val="1"/>
        <c:lblAlgn val="ctr"/>
        <c:lblOffset val="100"/>
      </c:catAx>
      <c:valAx>
        <c:axId val="191322368"/>
        <c:scaling>
          <c:orientation val="minMax"/>
        </c:scaling>
        <c:axPos val="l"/>
        <c:majorGridlines/>
        <c:title>
          <c:tx>
            <c:rich>
              <a:bodyPr rot="-5400000" vert="horz"/>
              <a:lstStyle/>
              <a:p>
                <a:pPr>
                  <a:defRPr lang="en-US"/>
                </a:pPr>
                <a:r>
                  <a:rPr lang="en-CA"/>
                  <a:t>Per</a:t>
                </a:r>
                <a:r>
                  <a:rPr lang="en-CA" baseline="0"/>
                  <a:t> cent per year</a:t>
                </a:r>
                <a:endParaRPr lang="en-CA"/>
              </a:p>
            </c:rich>
          </c:tx>
        </c:title>
        <c:numFmt formatCode="0.00" sourceLinked="1"/>
        <c:tickLblPos val="nextTo"/>
        <c:txPr>
          <a:bodyPr/>
          <a:lstStyle/>
          <a:p>
            <a:pPr>
              <a:defRPr lang="en-US"/>
            </a:pPr>
            <a:endParaRPr lang="en-US"/>
          </a:p>
        </c:txPr>
        <c:crossAx val="191320832"/>
        <c:crosses val="autoZero"/>
        <c:crossBetween val="between"/>
      </c:valAx>
    </c:plotArea>
    <c:plotVisOnly val="1"/>
    <c:dispBlanksAs val="gap"/>
  </c:chart>
  <c:spPr>
    <a:ln>
      <a:noFill/>
    </a:ln>
  </c:spPr>
  <c:printSettings>
    <c:headerFooter/>
    <c:pageMargins b="0.75000000000000211" l="0.70000000000000062" r="0.70000000000000062" t="0.750000000000002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lang="en-US" sz="1100"/>
            </a:pPr>
            <a:r>
              <a:rPr lang="en-US" sz="1100"/>
              <a:t>Panel B: Energy Input</a:t>
            </a:r>
          </a:p>
        </c:rich>
      </c:tx>
    </c:title>
    <c:plotArea>
      <c:layout>
        <c:manualLayout>
          <c:layoutTarget val="inner"/>
          <c:xMode val="edge"/>
          <c:yMode val="edge"/>
          <c:x val="0.20540966754155734"/>
          <c:y val="0.23760751059963658"/>
          <c:w val="0.76403477690288968"/>
          <c:h val="0.66006561679790199"/>
        </c:manualLayout>
      </c:layout>
      <c:barChart>
        <c:barDir val="col"/>
        <c:grouping val="clustered"/>
        <c:ser>
          <c:idx val="0"/>
          <c:order val="0"/>
          <c:dLbls>
            <c:spPr>
              <a:noFill/>
              <a:ln>
                <a:noFill/>
              </a:ln>
              <a:effectLst/>
            </c:spPr>
            <c:txPr>
              <a:bodyPr/>
              <a:lstStyle/>
              <a:p>
                <a:pPr>
                  <a:defRPr lang="en-US"/>
                </a:pPr>
                <a:endParaRPr lang="en-US"/>
              </a:p>
            </c:txPr>
            <c:showVal val="1"/>
            <c:extLst xmlns:c16r2="http://schemas.microsoft.com/office/drawing/2015/06/chart">
              <c:ext xmlns:c15="http://schemas.microsoft.com/office/drawing/2012/chart" uri="{CE6537A1-D6FC-4f65-9D91-7224C49458BB}">
                <c15:showLeaderLines val="0"/>
              </c:ext>
            </c:extLst>
          </c:dLbls>
          <c:cat>
            <c:strRef>
              <c:f>Charts!$H$93:$H$102</c:f>
              <c:strCache>
                <c:ptCount val="10"/>
                <c:pt idx="0">
                  <c:v>Paper manufacturing</c:v>
                </c:pt>
                <c:pt idx="1">
                  <c:v>Crop and animal production</c:v>
                </c:pt>
                <c:pt idx="2">
                  <c:v>Wood product manufacturing</c:v>
                </c:pt>
                <c:pt idx="3">
                  <c:v>Forestry and logging</c:v>
                </c:pt>
                <c:pt idx="4">
                  <c:v>Fishing, hunting and trapping</c:v>
                </c:pt>
                <c:pt idx="5">
                  <c:v>Petroleum and coal products manufacturing</c:v>
                </c:pt>
                <c:pt idx="6">
                  <c:v>Support activities for mining and oil and gas</c:v>
                </c:pt>
                <c:pt idx="7">
                  <c:v>Oil and gas extraction</c:v>
                </c:pt>
                <c:pt idx="8">
                  <c:v>Mining (except oil and gas)</c:v>
                </c:pt>
                <c:pt idx="9">
                  <c:v>Support activities for agriculture and forestry</c:v>
                </c:pt>
              </c:strCache>
            </c:strRef>
          </c:cat>
          <c:val>
            <c:numRef>
              <c:f>Charts!$J$154:$J$163</c:f>
              <c:numCache>
                <c:formatCode>0.00</c:formatCode>
                <c:ptCount val="10"/>
                <c:pt idx="0">
                  <c:v>-2.7705884640828016</c:v>
                </c:pt>
                <c:pt idx="1">
                  <c:v>4.8414719228217162</c:v>
                </c:pt>
                <c:pt idx="2">
                  <c:v>1.0129187695356201</c:v>
                </c:pt>
                <c:pt idx="3">
                  <c:v>0.65769656605871862</c:v>
                </c:pt>
                <c:pt idx="4">
                  <c:v>3.2948110081678195</c:v>
                </c:pt>
                <c:pt idx="5">
                  <c:v>-3.2457145049669123E-2</c:v>
                </c:pt>
                <c:pt idx="6">
                  <c:v>1.4045862599391779</c:v>
                </c:pt>
                <c:pt idx="7">
                  <c:v>1.5139718670922564</c:v>
                </c:pt>
                <c:pt idx="8">
                  <c:v>4.0059243597044381</c:v>
                </c:pt>
                <c:pt idx="9">
                  <c:v>1.2677934679477421</c:v>
                </c:pt>
              </c:numCache>
            </c:numRef>
          </c:val>
          <c:extLst xmlns:c16r2="http://schemas.microsoft.com/office/drawing/2015/06/chart">
            <c:ext xmlns:c16="http://schemas.microsoft.com/office/drawing/2014/chart" uri="{C3380CC4-5D6E-409C-BE32-E72D297353CC}">
              <c16:uniqueId val="{00000000-81E5-4E7B-9BCB-C2028872AB69}"/>
            </c:ext>
          </c:extLst>
        </c:ser>
        <c:axId val="191351040"/>
        <c:axId val="191361024"/>
      </c:barChart>
      <c:catAx>
        <c:axId val="191351040"/>
        <c:scaling>
          <c:orientation val="minMax"/>
        </c:scaling>
        <c:delete val="1"/>
        <c:axPos val="b"/>
        <c:numFmt formatCode="General" sourceLinked="0"/>
        <c:tickLblPos val="none"/>
        <c:crossAx val="191361024"/>
        <c:crosses val="autoZero"/>
        <c:auto val="1"/>
        <c:lblAlgn val="ctr"/>
        <c:lblOffset val="100"/>
      </c:catAx>
      <c:valAx>
        <c:axId val="191361024"/>
        <c:scaling>
          <c:orientation val="minMax"/>
        </c:scaling>
        <c:axPos val="l"/>
        <c:majorGridlines/>
        <c:title>
          <c:tx>
            <c:rich>
              <a:bodyPr rot="-5400000" vert="horz"/>
              <a:lstStyle/>
              <a:p>
                <a:pPr>
                  <a:defRPr lang="en-US"/>
                </a:pPr>
                <a:r>
                  <a:rPr lang="en-CA"/>
                  <a:t>Per</a:t>
                </a:r>
                <a:r>
                  <a:rPr lang="en-CA" baseline="0"/>
                  <a:t> cent per year</a:t>
                </a:r>
                <a:endParaRPr lang="en-CA"/>
              </a:p>
            </c:rich>
          </c:tx>
        </c:title>
        <c:numFmt formatCode="0.00" sourceLinked="1"/>
        <c:tickLblPos val="nextTo"/>
        <c:txPr>
          <a:bodyPr/>
          <a:lstStyle/>
          <a:p>
            <a:pPr>
              <a:defRPr lang="en-US"/>
            </a:pPr>
            <a:endParaRPr lang="en-US"/>
          </a:p>
        </c:txPr>
        <c:crossAx val="191351040"/>
        <c:crosses val="autoZero"/>
        <c:crossBetween val="between"/>
      </c:valAx>
    </c:plotArea>
    <c:plotVisOnly val="1"/>
    <c:dispBlanksAs val="gap"/>
  </c:chart>
  <c:spPr>
    <a:ln>
      <a:noFill/>
    </a:ln>
  </c:spPr>
  <c:printSettings>
    <c:headerFooter/>
    <c:pageMargins b="0.75000000000000233" l="0.70000000000000062" r="0.70000000000000062" t="0.7500000000000023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twoCellAnchor>
    <xdr:from>
      <xdr:col>7</xdr:col>
      <xdr:colOff>66675</xdr:colOff>
      <xdr:row>2</xdr:row>
      <xdr:rowOff>142875</xdr:rowOff>
    </xdr:from>
    <xdr:to>
      <xdr:col>16</xdr:col>
      <xdr:colOff>485775</xdr:colOff>
      <xdr:row>17</xdr:row>
      <xdr:rowOff>66674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542924</xdr:colOff>
      <xdr:row>65</xdr:row>
      <xdr:rowOff>57150</xdr:rowOff>
    </xdr:from>
    <xdr:to>
      <xdr:col>7</xdr:col>
      <xdr:colOff>523874</xdr:colOff>
      <xdr:row>86</xdr:row>
      <xdr:rowOff>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571500</xdr:colOff>
      <xdr:row>55</xdr:row>
      <xdr:rowOff>180975</xdr:rowOff>
    </xdr:from>
    <xdr:to>
      <xdr:col>7</xdr:col>
      <xdr:colOff>552450</xdr:colOff>
      <xdr:row>64</xdr:row>
      <xdr:rowOff>180975</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590550</xdr:colOff>
      <xdr:row>47</xdr:row>
      <xdr:rowOff>104775</xdr:rowOff>
    </xdr:from>
    <xdr:to>
      <xdr:col>7</xdr:col>
      <xdr:colOff>571500</xdr:colOff>
      <xdr:row>56</xdr:row>
      <xdr:rowOff>104775</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115</xdr:row>
      <xdr:rowOff>0</xdr:rowOff>
    </xdr:from>
    <xdr:to>
      <xdr:col>6</xdr:col>
      <xdr:colOff>590550</xdr:colOff>
      <xdr:row>135</xdr:row>
      <xdr:rowOff>133350</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28575</xdr:colOff>
      <xdr:row>105</xdr:row>
      <xdr:rowOff>85725</xdr:rowOff>
    </xdr:from>
    <xdr:to>
      <xdr:col>7</xdr:col>
      <xdr:colOff>9525</xdr:colOff>
      <xdr:row>115</xdr:row>
      <xdr:rowOff>161925</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98</xdr:row>
      <xdr:rowOff>180975</xdr:rowOff>
    </xdr:from>
    <xdr:to>
      <xdr:col>6</xdr:col>
      <xdr:colOff>590550</xdr:colOff>
      <xdr:row>106</xdr:row>
      <xdr:rowOff>66675</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657225</xdr:colOff>
      <xdr:row>179</xdr:row>
      <xdr:rowOff>104775</xdr:rowOff>
    </xdr:from>
    <xdr:to>
      <xdr:col>8</xdr:col>
      <xdr:colOff>28575</xdr:colOff>
      <xdr:row>200</xdr:row>
      <xdr:rowOff>47625</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657225</xdr:colOff>
      <xdr:row>169</xdr:row>
      <xdr:rowOff>47625</xdr:rowOff>
    </xdr:from>
    <xdr:to>
      <xdr:col>8</xdr:col>
      <xdr:colOff>28575</xdr:colOff>
      <xdr:row>179</xdr:row>
      <xdr:rowOff>123825</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581025</xdr:colOff>
      <xdr:row>164</xdr:row>
      <xdr:rowOff>104775</xdr:rowOff>
    </xdr:from>
    <xdr:to>
      <xdr:col>7</xdr:col>
      <xdr:colOff>561975</xdr:colOff>
      <xdr:row>174</xdr:row>
      <xdr:rowOff>180975</xdr:rowOff>
    </xdr:to>
    <xdr:graphicFrame macro="">
      <xdr:nvGraphicFramePr>
        <xdr:cNvPr id="28" name="Chart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xdr:col>
      <xdr:colOff>447675</xdr:colOff>
      <xdr:row>204</xdr:row>
      <xdr:rowOff>95250</xdr:rowOff>
    </xdr:from>
    <xdr:to>
      <xdr:col>9</xdr:col>
      <xdr:colOff>114300</xdr:colOff>
      <xdr:row>218</xdr:row>
      <xdr:rowOff>171450</xdr:rowOff>
    </xdr:to>
    <xdr:graphicFrame macro="">
      <xdr:nvGraphicFramePr>
        <xdr:cNvPr id="29" name="Chart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1524000</xdr:colOff>
      <xdr:row>248</xdr:row>
      <xdr:rowOff>95250</xdr:rowOff>
    </xdr:from>
    <xdr:to>
      <xdr:col>9</xdr:col>
      <xdr:colOff>285750</xdr:colOff>
      <xdr:row>258</xdr:row>
      <xdr:rowOff>171450</xdr:rowOff>
    </xdr:to>
    <xdr:graphicFrame macro="">
      <xdr:nvGraphicFramePr>
        <xdr:cNvPr id="31" name="Chart 3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1743075</xdr:colOff>
      <xdr:row>238</xdr:row>
      <xdr:rowOff>9525</xdr:rowOff>
    </xdr:from>
    <xdr:to>
      <xdr:col>9</xdr:col>
      <xdr:colOff>504825</xdr:colOff>
      <xdr:row>248</xdr:row>
      <xdr:rowOff>85725</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15</xdr:col>
      <xdr:colOff>190500</xdr:colOff>
      <xdr:row>43</xdr:row>
      <xdr:rowOff>247648</xdr:rowOff>
    </xdr:from>
    <xdr:to>
      <xdr:col>22</xdr:col>
      <xdr:colOff>390525</xdr:colOff>
      <xdr:row>63</xdr:row>
      <xdr:rowOff>85724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16</xdr:col>
      <xdr:colOff>171451</xdr:colOff>
      <xdr:row>154</xdr:row>
      <xdr:rowOff>66675</xdr:rowOff>
    </xdr:from>
    <xdr:to>
      <xdr:col>23</xdr:col>
      <xdr:colOff>571500</xdr:colOff>
      <xdr:row>169</xdr:row>
      <xdr:rowOff>28575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16</xdr:col>
      <xdr:colOff>762000</xdr:colOff>
      <xdr:row>228</xdr:row>
      <xdr:rowOff>171450</xdr:rowOff>
    </xdr:from>
    <xdr:to>
      <xdr:col>22</xdr:col>
      <xdr:colOff>371475</xdr:colOff>
      <xdr:row>238</xdr:row>
      <xdr:rowOff>57150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12</xdr:col>
      <xdr:colOff>123825</xdr:colOff>
      <xdr:row>205</xdr:row>
      <xdr:rowOff>76200</xdr:rowOff>
    </xdr:from>
    <xdr:to>
      <xdr:col>16</xdr:col>
      <xdr:colOff>571500</xdr:colOff>
      <xdr:row>216</xdr:row>
      <xdr:rowOff>152400</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16</xdr:col>
      <xdr:colOff>885825</xdr:colOff>
      <xdr:row>243</xdr:row>
      <xdr:rowOff>38100</xdr:rowOff>
    </xdr:from>
    <xdr:to>
      <xdr:col>22</xdr:col>
      <xdr:colOff>495300</xdr:colOff>
      <xdr:row>255</xdr:row>
      <xdr:rowOff>114300</xdr:rowOff>
    </xdr:to>
    <xdr:graphicFrame macro="">
      <xdr:nvGraphicFramePr>
        <xdr:cNvPr id="34" name="Chart 3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0</xdr:colOff>
      <xdr:row>308</xdr:row>
      <xdr:rowOff>0</xdr:rowOff>
    </xdr:from>
    <xdr:to>
      <xdr:col>9</xdr:col>
      <xdr:colOff>571500</xdr:colOff>
      <xdr:row>318</xdr:row>
      <xdr:rowOff>76200</xdr:rowOff>
    </xdr:to>
    <xdr:graphicFrame macro="">
      <xdr:nvGraphicFramePr>
        <xdr:cNvPr id="33" name="Chart 3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0</xdr:col>
      <xdr:colOff>1790700</xdr:colOff>
      <xdr:row>318</xdr:row>
      <xdr:rowOff>104775</xdr:rowOff>
    </xdr:from>
    <xdr:to>
      <xdr:col>9</xdr:col>
      <xdr:colOff>552450</xdr:colOff>
      <xdr:row>328</xdr:row>
      <xdr:rowOff>180975</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329</xdr:row>
      <xdr:rowOff>0</xdr:rowOff>
    </xdr:from>
    <xdr:to>
      <xdr:col>9</xdr:col>
      <xdr:colOff>571500</xdr:colOff>
      <xdr:row>349</xdr:row>
      <xdr:rowOff>133350</xdr:rowOff>
    </xdr:to>
    <xdr:graphicFrame macro="">
      <xdr:nvGraphicFramePr>
        <xdr:cNvPr id="36" name="Chart 3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5</xdr:col>
      <xdr:colOff>66675</xdr:colOff>
      <xdr:row>20</xdr:row>
      <xdr:rowOff>19049</xdr:rowOff>
    </xdr:from>
    <xdr:to>
      <xdr:col>13</xdr:col>
      <xdr:colOff>361950</xdr:colOff>
      <xdr:row>33</xdr:row>
      <xdr:rowOff>0</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42</xdr:col>
      <xdr:colOff>0</xdr:colOff>
      <xdr:row>37</xdr:row>
      <xdr:rowOff>0</xdr:rowOff>
    </xdr:from>
    <xdr:to>
      <xdr:col>53</xdr:col>
      <xdr:colOff>304800</xdr:colOff>
      <xdr:row>43</xdr:row>
      <xdr:rowOff>152400</xdr:rowOff>
    </xdr:to>
    <xdr:graphicFrame macro="">
      <xdr:nvGraphicFramePr>
        <xdr:cNvPr id="39" name="Chart 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42</xdr:col>
      <xdr:colOff>9525</xdr:colOff>
      <xdr:row>43</xdr:row>
      <xdr:rowOff>161925</xdr:rowOff>
    </xdr:from>
    <xdr:to>
      <xdr:col>53</xdr:col>
      <xdr:colOff>314325</xdr:colOff>
      <xdr:row>50</xdr:row>
      <xdr:rowOff>133350</xdr:rowOff>
    </xdr:to>
    <xdr:graphicFrame macro="">
      <xdr:nvGraphicFramePr>
        <xdr:cNvPr id="40" name="Chart 3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42</xdr:col>
      <xdr:colOff>9525</xdr:colOff>
      <xdr:row>51</xdr:row>
      <xdr:rowOff>9525</xdr:rowOff>
    </xdr:from>
    <xdr:to>
      <xdr:col>53</xdr:col>
      <xdr:colOff>314325</xdr:colOff>
      <xdr:row>72</xdr:row>
      <xdr:rowOff>76201</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0</xdr:col>
      <xdr:colOff>1552575</xdr:colOff>
      <xdr:row>258</xdr:row>
      <xdr:rowOff>180975</xdr:rowOff>
    </xdr:from>
    <xdr:to>
      <xdr:col>9</xdr:col>
      <xdr:colOff>314325</xdr:colOff>
      <xdr:row>278</xdr:row>
      <xdr:rowOff>47625</xdr:rowOff>
    </xdr:to>
    <xdr:graphicFrame macro="">
      <xdr:nvGraphicFramePr>
        <xdr:cNvPr id="42" name="Chart 4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4</xdr:col>
      <xdr:colOff>1219200</xdr:colOff>
      <xdr:row>369</xdr:row>
      <xdr:rowOff>142873</xdr:rowOff>
    </xdr:from>
    <xdr:to>
      <xdr:col>11</xdr:col>
      <xdr:colOff>485775</xdr:colOff>
      <xdr:row>394</xdr:row>
      <xdr:rowOff>47625</xdr:rowOff>
    </xdr:to>
    <xdr:graphicFrame macro="">
      <xdr:nvGraphicFramePr>
        <xdr:cNvPr id="44" name="Chart 4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4</xdr:col>
      <xdr:colOff>561975</xdr:colOff>
      <xdr:row>401</xdr:row>
      <xdr:rowOff>9525</xdr:rowOff>
    </xdr:from>
    <xdr:to>
      <xdr:col>10</xdr:col>
      <xdr:colOff>323850</xdr:colOff>
      <xdr:row>423</xdr:row>
      <xdr:rowOff>104775</xdr:rowOff>
    </xdr:to>
    <xdr:graphicFrame macro="">
      <xdr:nvGraphicFramePr>
        <xdr:cNvPr id="45" name="Chart 4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0</xdr:col>
      <xdr:colOff>1409700</xdr:colOff>
      <xdr:row>438</xdr:row>
      <xdr:rowOff>57149</xdr:rowOff>
    </xdr:from>
    <xdr:to>
      <xdr:col>7</xdr:col>
      <xdr:colOff>1047750</xdr:colOff>
      <xdr:row>465</xdr:row>
      <xdr:rowOff>180974</xdr:rowOff>
    </xdr:to>
    <xdr:graphicFrame macro="">
      <xdr:nvGraphicFramePr>
        <xdr:cNvPr id="46" name="Chart 4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0.01533</cdr:x>
      <cdr:y>0.88028</cdr:y>
    </cdr:from>
    <cdr:to>
      <cdr:x>0.9719</cdr:x>
      <cdr:y>0.98122</cdr:y>
    </cdr:to>
    <cdr:sp macro="" textlink="">
      <cdr:nvSpPr>
        <cdr:cNvPr id="2" name="TextBox 1"/>
        <cdr:cNvSpPr txBox="1"/>
      </cdr:nvSpPr>
      <cdr:spPr>
        <a:xfrm xmlns:a="http://schemas.openxmlformats.org/drawingml/2006/main">
          <a:off x="114300" y="3571877"/>
          <a:ext cx="7134225" cy="4095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CA" sz="900"/>
            <a:t>Note: PCPM</a:t>
          </a:r>
          <a:r>
            <a:rPr lang="en-CA" sz="900" baseline="0"/>
            <a:t> = Ptroleum and coal products manufacturing. SA = Support activities.</a:t>
          </a:r>
          <a:endParaRPr lang="en-CA" sz="9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F67"/>
  <sheetViews>
    <sheetView tabSelected="1" workbookViewId="0"/>
  </sheetViews>
  <sheetFormatPr defaultRowHeight="15"/>
  <cols>
    <col min="1" max="1" width="9.42578125" customWidth="1"/>
    <col min="2" max="2" width="7.140625" customWidth="1"/>
    <col min="4" max="4" width="9.85546875" customWidth="1"/>
    <col min="5" max="5" width="94.42578125" customWidth="1"/>
  </cols>
  <sheetData>
    <row r="1" spans="1:2" s="163" customFormat="1">
      <c r="A1" s="4" t="s">
        <v>313</v>
      </c>
    </row>
    <row r="2" spans="1:2">
      <c r="A2" s="75" t="s">
        <v>155</v>
      </c>
      <c r="B2" s="23" t="s">
        <v>156</v>
      </c>
    </row>
    <row r="3" spans="1:2" s="95" customFormat="1">
      <c r="A3" s="140" t="s">
        <v>297</v>
      </c>
      <c r="B3" s="141" t="s">
        <v>319</v>
      </c>
    </row>
    <row r="4" spans="1:2" s="163" customFormat="1">
      <c r="A4" s="151" t="s">
        <v>318</v>
      </c>
      <c r="B4" s="163" t="s">
        <v>320</v>
      </c>
    </row>
    <row r="5" spans="1:2">
      <c r="A5" s="5" t="s">
        <v>298</v>
      </c>
      <c r="B5" s="18" t="s">
        <v>7</v>
      </c>
    </row>
    <row r="6" spans="1:2">
      <c r="A6" s="5" t="s">
        <v>299</v>
      </c>
      <c r="B6" s="18" t="s">
        <v>8</v>
      </c>
    </row>
    <row r="7" spans="1:2">
      <c r="A7" s="5" t="s">
        <v>300</v>
      </c>
      <c r="B7" s="31" t="s">
        <v>9</v>
      </c>
    </row>
    <row r="8" spans="1:2">
      <c r="A8" s="5" t="s">
        <v>301</v>
      </c>
      <c r="B8" s="18" t="s">
        <v>10</v>
      </c>
    </row>
    <row r="9" spans="1:2">
      <c r="A9" s="5" t="s">
        <v>302</v>
      </c>
      <c r="B9" s="18" t="s">
        <v>11</v>
      </c>
    </row>
    <row r="10" spans="1:2">
      <c r="A10" s="5" t="s">
        <v>303</v>
      </c>
      <c r="B10" s="18" t="s">
        <v>12</v>
      </c>
    </row>
    <row r="11" spans="1:2">
      <c r="A11" s="5" t="s">
        <v>304</v>
      </c>
      <c r="B11" s="18" t="s">
        <v>13</v>
      </c>
    </row>
    <row r="12" spans="1:2">
      <c r="A12" s="5" t="s">
        <v>305</v>
      </c>
      <c r="B12" s="18" t="s">
        <v>14</v>
      </c>
    </row>
    <row r="13" spans="1:2">
      <c r="A13" s="5" t="s">
        <v>306</v>
      </c>
      <c r="B13" s="18" t="s">
        <v>15</v>
      </c>
    </row>
    <row r="14" spans="1:2">
      <c r="A14" s="5" t="s">
        <v>307</v>
      </c>
      <c r="B14" s="18" t="s">
        <v>16</v>
      </c>
    </row>
    <row r="15" spans="1:2">
      <c r="A15" s="5" t="s">
        <v>308</v>
      </c>
      <c r="B15" s="18" t="s">
        <v>17</v>
      </c>
    </row>
    <row r="16" spans="1:2">
      <c r="A16" s="5" t="s">
        <v>309</v>
      </c>
      <c r="B16" s="18" t="s">
        <v>19</v>
      </c>
    </row>
    <row r="17" spans="1:6">
      <c r="A17" s="5" t="s">
        <v>310</v>
      </c>
      <c r="B17" s="18" t="s">
        <v>18</v>
      </c>
    </row>
    <row r="18" spans="1:6">
      <c r="A18" s="5" t="s">
        <v>311</v>
      </c>
      <c r="B18" s="89" t="s">
        <v>152</v>
      </c>
    </row>
    <row r="19" spans="1:6">
      <c r="A19" s="5" t="s">
        <v>312</v>
      </c>
      <c r="B19" s="89" t="s">
        <v>154</v>
      </c>
    </row>
    <row r="20" spans="1:6" s="313" customFormat="1">
      <c r="A20" s="321" t="s">
        <v>417</v>
      </c>
      <c r="B20" s="318" t="s">
        <v>407</v>
      </c>
      <c r="C20" s="318"/>
    </row>
    <row r="21" spans="1:6" s="163" customFormat="1">
      <c r="A21" s="143"/>
    </row>
    <row r="22" spans="1:6" s="89" customFormat="1">
      <c r="A22" s="4" t="s">
        <v>314</v>
      </c>
    </row>
    <row r="23" spans="1:6" s="89" customFormat="1">
      <c r="A23" s="75" t="s">
        <v>155</v>
      </c>
      <c r="B23" s="23" t="s">
        <v>195</v>
      </c>
    </row>
    <row r="24" spans="1:6" ht="15" customHeight="1">
      <c r="A24" s="76" t="s">
        <v>186</v>
      </c>
      <c r="B24" s="339" t="s">
        <v>385</v>
      </c>
      <c r="C24" s="340"/>
      <c r="D24" s="340"/>
      <c r="E24" s="340"/>
    </row>
    <row r="25" spans="1:6" s="163" customFormat="1">
      <c r="A25" s="77"/>
      <c r="B25" s="79"/>
      <c r="C25" s="183" t="s">
        <v>354</v>
      </c>
    </row>
    <row r="26" spans="1:6" s="163" customFormat="1">
      <c r="A26" s="77"/>
      <c r="B26" s="79"/>
      <c r="C26" s="183" t="s">
        <v>352</v>
      </c>
    </row>
    <row r="27" spans="1:6" s="163" customFormat="1">
      <c r="A27" s="77"/>
      <c r="B27" s="79"/>
      <c r="C27" s="183" t="s">
        <v>355</v>
      </c>
    </row>
    <row r="28" spans="1:6" s="184" customFormat="1">
      <c r="A28" s="77"/>
      <c r="B28" s="79"/>
      <c r="C28" s="183" t="s">
        <v>356</v>
      </c>
    </row>
    <row r="29" spans="1:6" ht="15" customHeight="1">
      <c r="A29" s="77" t="s">
        <v>187</v>
      </c>
      <c r="B29" s="339" t="s">
        <v>353</v>
      </c>
      <c r="C29" s="340"/>
      <c r="D29" s="340"/>
      <c r="E29" s="340"/>
    </row>
    <row r="30" spans="1:6" ht="15" customHeight="1">
      <c r="A30" s="77" t="s">
        <v>188</v>
      </c>
      <c r="B30" s="339" t="s">
        <v>357</v>
      </c>
      <c r="C30" s="340"/>
      <c r="D30" s="340"/>
      <c r="E30" s="340"/>
      <c r="F30" s="174"/>
    </row>
    <row r="31" spans="1:6" ht="15" customHeight="1">
      <c r="A31" s="77" t="s">
        <v>189</v>
      </c>
      <c r="B31" s="339" t="s">
        <v>190</v>
      </c>
      <c r="C31" s="340"/>
      <c r="D31" s="340"/>
      <c r="E31" s="340"/>
      <c r="F31" s="174"/>
    </row>
    <row r="32" spans="1:6" ht="15" customHeight="1">
      <c r="A32" s="77" t="s">
        <v>191</v>
      </c>
      <c r="B32" s="339" t="s">
        <v>358</v>
      </c>
      <c r="C32" s="340"/>
      <c r="D32" s="340"/>
      <c r="E32" s="340"/>
      <c r="F32" s="174"/>
    </row>
    <row r="33" spans="1:6" ht="15" customHeight="1">
      <c r="A33" s="77" t="s">
        <v>192</v>
      </c>
      <c r="B33" s="339" t="s">
        <v>359</v>
      </c>
      <c r="C33" s="340"/>
      <c r="D33" s="340"/>
      <c r="E33" s="340"/>
      <c r="F33" s="174"/>
    </row>
    <row r="34" spans="1:6" ht="15" customHeight="1">
      <c r="A34" s="77" t="s">
        <v>193</v>
      </c>
      <c r="B34" s="339" t="s">
        <v>360</v>
      </c>
      <c r="C34" s="340"/>
      <c r="D34" s="340"/>
      <c r="E34" s="340"/>
      <c r="F34" s="174"/>
    </row>
    <row r="35" spans="1:6" ht="15" customHeight="1">
      <c r="A35" s="77" t="s">
        <v>194</v>
      </c>
      <c r="B35" s="339" t="s">
        <v>361</v>
      </c>
      <c r="C35" s="340"/>
      <c r="D35" s="340"/>
      <c r="E35" s="340"/>
      <c r="F35" s="174"/>
    </row>
    <row r="36" spans="1:6" s="67" customFormat="1" ht="15" customHeight="1">
      <c r="A36" s="92" t="s">
        <v>204</v>
      </c>
      <c r="B36" s="339" t="s">
        <v>392</v>
      </c>
      <c r="C36" s="340"/>
      <c r="D36" s="340"/>
      <c r="E36" s="340"/>
      <c r="F36" s="174"/>
    </row>
    <row r="37" spans="1:6" s="67" customFormat="1" ht="15" customHeight="1">
      <c r="A37" s="92" t="s">
        <v>315</v>
      </c>
      <c r="B37" s="339" t="s">
        <v>393</v>
      </c>
      <c r="C37" s="340"/>
      <c r="D37" s="340"/>
      <c r="E37" s="340"/>
      <c r="F37" s="175"/>
    </row>
    <row r="38" spans="1:6" s="67" customFormat="1" ht="15" customHeight="1">
      <c r="A38" s="92"/>
      <c r="B38" s="177"/>
      <c r="C38" s="183" t="s">
        <v>362</v>
      </c>
      <c r="D38" s="178"/>
      <c r="E38" s="178"/>
      <c r="F38" s="175"/>
    </row>
    <row r="39" spans="1:6" s="67" customFormat="1" ht="15" customHeight="1">
      <c r="A39" s="92"/>
      <c r="B39" s="177"/>
      <c r="C39" s="183" t="s">
        <v>363</v>
      </c>
      <c r="D39" s="178"/>
      <c r="E39" s="178"/>
      <c r="F39" s="175"/>
    </row>
    <row r="40" spans="1:6" s="67" customFormat="1" ht="15" customHeight="1">
      <c r="A40" s="92"/>
      <c r="B40" s="177"/>
      <c r="C40" s="183" t="s">
        <v>364</v>
      </c>
      <c r="D40" s="178"/>
      <c r="E40" s="178"/>
      <c r="F40" s="175"/>
    </row>
    <row r="41" spans="1:6" s="67" customFormat="1" ht="15" customHeight="1">
      <c r="A41" s="92"/>
      <c r="B41" s="177"/>
      <c r="C41" s="183" t="s">
        <v>365</v>
      </c>
      <c r="D41" s="178"/>
      <c r="E41" s="178"/>
      <c r="F41" s="175"/>
    </row>
    <row r="42" spans="1:6" s="67" customFormat="1" ht="15" customHeight="1">
      <c r="A42" s="92"/>
      <c r="B42" s="177"/>
      <c r="C42" s="183" t="s">
        <v>366</v>
      </c>
      <c r="D42" s="178"/>
      <c r="E42" s="178"/>
      <c r="F42" s="175"/>
    </row>
    <row r="43" spans="1:6" s="67" customFormat="1" ht="15" customHeight="1">
      <c r="A43" s="92"/>
      <c r="B43" s="177"/>
      <c r="C43" s="183" t="s">
        <v>367</v>
      </c>
      <c r="D43" s="178"/>
      <c r="E43" s="178"/>
      <c r="F43" s="175"/>
    </row>
    <row r="44" spans="1:6" s="67" customFormat="1" ht="15" customHeight="1">
      <c r="A44" s="92"/>
      <c r="B44" s="177"/>
      <c r="C44" s="183" t="s">
        <v>368</v>
      </c>
      <c r="D44" s="178"/>
      <c r="E44" s="178"/>
      <c r="F44" s="175"/>
    </row>
    <row r="45" spans="1:6" s="67" customFormat="1" ht="15" customHeight="1">
      <c r="A45" s="92"/>
      <c r="B45" s="177"/>
      <c r="C45" s="183" t="s">
        <v>369</v>
      </c>
      <c r="D45" s="178"/>
      <c r="E45" s="178"/>
      <c r="F45" s="175"/>
    </row>
    <row r="46" spans="1:6" s="67" customFormat="1" ht="15" customHeight="1">
      <c r="A46" s="92"/>
      <c r="B46" s="177"/>
      <c r="C46" s="183" t="s">
        <v>370</v>
      </c>
      <c r="D46" s="178"/>
      <c r="E46" s="178"/>
      <c r="F46" s="175"/>
    </row>
    <row r="47" spans="1:6" s="67" customFormat="1" ht="15" customHeight="1">
      <c r="A47" s="92"/>
      <c r="B47" s="177"/>
      <c r="C47" s="183" t="s">
        <v>371</v>
      </c>
      <c r="D47" s="178"/>
      <c r="E47" s="178"/>
      <c r="F47" s="175"/>
    </row>
    <row r="48" spans="1:6" s="67" customFormat="1" ht="15" customHeight="1">
      <c r="A48" s="92"/>
      <c r="B48" s="177"/>
      <c r="C48" s="183" t="s">
        <v>372</v>
      </c>
      <c r="D48" s="178"/>
      <c r="E48" s="178"/>
      <c r="F48" s="175"/>
    </row>
    <row r="49" spans="1:6" s="67" customFormat="1" ht="15" customHeight="1">
      <c r="A49" s="92"/>
      <c r="B49" s="177"/>
      <c r="C49" s="183" t="s">
        <v>373</v>
      </c>
      <c r="D49" s="178"/>
      <c r="E49" s="178"/>
      <c r="F49" s="175"/>
    </row>
    <row r="50" spans="1:6" s="67" customFormat="1" ht="15" customHeight="1">
      <c r="A50" s="92"/>
      <c r="B50" s="177"/>
      <c r="C50" s="183" t="s">
        <v>374</v>
      </c>
      <c r="D50" s="178"/>
      <c r="E50" s="178"/>
      <c r="F50" s="175"/>
    </row>
    <row r="51" spans="1:6" s="67" customFormat="1" ht="15" customHeight="1">
      <c r="A51" s="92"/>
      <c r="B51" s="177"/>
      <c r="C51" s="183" t="s">
        <v>375</v>
      </c>
      <c r="D51" s="178"/>
      <c r="E51" s="178"/>
      <c r="F51" s="175"/>
    </row>
    <row r="52" spans="1:6" s="67" customFormat="1" ht="15" customHeight="1">
      <c r="A52" s="92"/>
      <c r="B52" s="177"/>
      <c r="C52" s="183" t="s">
        <v>376</v>
      </c>
      <c r="D52" s="178"/>
      <c r="E52" s="178"/>
      <c r="F52" s="175"/>
    </row>
    <row r="53" spans="1:6" s="67" customFormat="1" ht="15" customHeight="1">
      <c r="A53" s="92"/>
      <c r="B53" s="177"/>
      <c r="C53" s="183" t="s">
        <v>377</v>
      </c>
      <c r="D53" s="178"/>
      <c r="E53" s="178"/>
      <c r="F53" s="175"/>
    </row>
    <row r="54" spans="1:6" s="67" customFormat="1" ht="15" customHeight="1">
      <c r="A54" s="92"/>
      <c r="B54" s="177"/>
      <c r="C54" s="183" t="s">
        <v>378</v>
      </c>
      <c r="D54" s="178"/>
      <c r="E54" s="178"/>
      <c r="F54" s="175"/>
    </row>
    <row r="55" spans="1:6" s="67" customFormat="1" ht="15" customHeight="1">
      <c r="A55" s="92"/>
      <c r="B55" s="177"/>
      <c r="C55" s="183" t="s">
        <v>379</v>
      </c>
      <c r="D55" s="178"/>
      <c r="E55" s="178"/>
      <c r="F55" s="175"/>
    </row>
    <row r="56" spans="1:6" s="67" customFormat="1" ht="15" customHeight="1">
      <c r="A56" s="92"/>
      <c r="B56" s="177"/>
      <c r="C56" s="183" t="s">
        <v>380</v>
      </c>
      <c r="D56" s="178"/>
      <c r="E56" s="178"/>
      <c r="F56" s="175"/>
    </row>
    <row r="57" spans="1:6" s="67" customFormat="1" ht="15" customHeight="1">
      <c r="A57" s="92"/>
      <c r="B57" s="177"/>
      <c r="C57" s="183" t="s">
        <v>381</v>
      </c>
      <c r="D57" s="178"/>
      <c r="E57" s="178"/>
      <c r="F57" s="175"/>
    </row>
    <row r="58" spans="1:6" s="67" customFormat="1" ht="15" customHeight="1">
      <c r="A58" s="92"/>
      <c r="B58" s="177"/>
      <c r="C58" s="183" t="s">
        <v>382</v>
      </c>
      <c r="D58" s="178"/>
      <c r="E58" s="178"/>
      <c r="F58" s="175"/>
    </row>
    <row r="59" spans="1:6" s="67" customFormat="1" ht="15" customHeight="1">
      <c r="A59" s="92"/>
      <c r="B59" s="177"/>
      <c r="C59" s="183" t="s">
        <v>383</v>
      </c>
      <c r="D59" s="178"/>
      <c r="E59" s="178"/>
      <c r="F59" s="175"/>
    </row>
    <row r="60" spans="1:6">
      <c r="A60" s="77"/>
      <c r="B60" s="177"/>
      <c r="C60" s="183" t="s">
        <v>384</v>
      </c>
      <c r="D60" s="178"/>
      <c r="E60" s="178"/>
      <c r="F60" s="174"/>
    </row>
    <row r="61" spans="1:6" s="184" customFormat="1" ht="15" customHeight="1">
      <c r="A61" s="77" t="s">
        <v>316</v>
      </c>
      <c r="B61" s="339" t="s">
        <v>391</v>
      </c>
      <c r="C61" s="340"/>
      <c r="D61" s="340"/>
      <c r="E61" s="340"/>
      <c r="F61" s="175"/>
    </row>
    <row r="62" spans="1:6" s="184" customFormat="1">
      <c r="A62" s="77"/>
      <c r="B62" s="176"/>
      <c r="C62" s="183" t="s">
        <v>386</v>
      </c>
      <c r="D62" s="175"/>
      <c r="E62" s="175"/>
      <c r="F62" s="175"/>
    </row>
    <row r="63" spans="1:6" s="184" customFormat="1">
      <c r="A63" s="77"/>
      <c r="B63" s="176"/>
      <c r="C63" s="183" t="s">
        <v>387</v>
      </c>
      <c r="D63" s="175"/>
      <c r="E63" s="175"/>
      <c r="F63" s="175"/>
    </row>
    <row r="64" spans="1:6" s="184" customFormat="1">
      <c r="A64" s="77"/>
      <c r="B64" s="176"/>
      <c r="C64" s="183" t="s">
        <v>355</v>
      </c>
      <c r="D64" s="175"/>
      <c r="E64" s="175"/>
      <c r="F64" s="175"/>
    </row>
    <row r="65" spans="1:6">
      <c r="A65" s="77"/>
      <c r="B65" s="176"/>
      <c r="C65" s="183" t="s">
        <v>356</v>
      </c>
      <c r="D65" s="175"/>
      <c r="E65" s="175"/>
      <c r="F65" s="174"/>
    </row>
    <row r="66" spans="1:6" ht="15" customHeight="1">
      <c r="A66" s="92" t="s">
        <v>317</v>
      </c>
      <c r="B66" s="339" t="s">
        <v>389</v>
      </c>
      <c r="C66" s="340"/>
      <c r="D66" s="340"/>
      <c r="E66" s="340"/>
      <c r="F66" s="174"/>
    </row>
    <row r="67" spans="1:6" ht="15" customHeight="1">
      <c r="A67" s="77" t="s">
        <v>388</v>
      </c>
      <c r="B67" s="339" t="s">
        <v>390</v>
      </c>
      <c r="C67" s="340"/>
      <c r="D67" s="340"/>
      <c r="E67" s="340"/>
    </row>
  </sheetData>
  <mergeCells count="13">
    <mergeCell ref="B67:E67"/>
    <mergeCell ref="B24:E24"/>
    <mergeCell ref="B29:E29"/>
    <mergeCell ref="B30:E30"/>
    <mergeCell ref="B31:E31"/>
    <mergeCell ref="B32:E32"/>
    <mergeCell ref="B33:E33"/>
    <mergeCell ref="B34:E34"/>
    <mergeCell ref="B35:E35"/>
    <mergeCell ref="B37:E37"/>
    <mergeCell ref="B61:E61"/>
    <mergeCell ref="B66:E66"/>
    <mergeCell ref="B36:E36"/>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dimension ref="A1:S47"/>
  <sheetViews>
    <sheetView workbookViewId="0">
      <pane xSplit="1" ySplit="2" topLeftCell="B3" activePane="bottomRight" state="frozen"/>
      <selection activeCell="A35" sqref="A35"/>
      <selection pane="topRight" activeCell="A35" sqref="A35"/>
      <selection pane="bottomLeft" activeCell="A35" sqref="A35"/>
      <selection pane="bottomRight" activeCell="B47" sqref="B47"/>
    </sheetView>
  </sheetViews>
  <sheetFormatPr defaultColWidth="9.140625" defaultRowHeight="15"/>
  <cols>
    <col min="1" max="1" width="14.85546875" style="34" customWidth="1"/>
    <col min="2" max="2" width="13.28515625" style="34" customWidth="1"/>
    <col min="3" max="3" width="15" style="34" customWidth="1"/>
    <col min="4" max="4" width="14.5703125" style="34" customWidth="1"/>
    <col min="5" max="5" width="15.140625" style="34" customWidth="1"/>
    <col min="6" max="6" width="15.7109375" style="34" customWidth="1"/>
    <col min="7" max="7" width="14.85546875" style="34" customWidth="1"/>
    <col min="8" max="8" width="15" style="34" customWidth="1"/>
    <col min="9" max="9" width="14" style="34" customWidth="1"/>
    <col min="10" max="10" width="17.5703125" style="34" customWidth="1"/>
    <col min="11" max="11" width="15.85546875" style="34" customWidth="1"/>
    <col min="12" max="12" width="16.28515625" style="34" customWidth="1"/>
    <col min="13" max="13" width="16.5703125" style="34" customWidth="1"/>
    <col min="14" max="14" width="22.140625" style="34" customWidth="1"/>
    <col min="15" max="15" width="14.140625" style="34" customWidth="1"/>
    <col min="16" max="16384" width="9.140625" style="34"/>
  </cols>
  <sheetData>
    <row r="1" spans="1:19" ht="30">
      <c r="A1" s="22" t="s">
        <v>125</v>
      </c>
      <c r="B1" s="347" t="s">
        <v>123</v>
      </c>
      <c r="C1" s="346"/>
      <c r="D1" s="346"/>
      <c r="E1" s="346"/>
      <c r="F1" s="346"/>
      <c r="G1" s="346"/>
      <c r="H1" s="346"/>
      <c r="I1" s="346"/>
      <c r="J1" s="346"/>
      <c r="K1" s="346"/>
      <c r="L1" s="346"/>
      <c r="M1" s="346"/>
      <c r="N1" s="346"/>
      <c r="O1" s="346"/>
    </row>
    <row r="2" spans="1:19" ht="90">
      <c r="A2" s="14"/>
      <c r="B2" s="7" t="s">
        <v>84</v>
      </c>
      <c r="C2" s="7" t="s">
        <v>83</v>
      </c>
      <c r="D2" s="15" t="s">
        <v>112</v>
      </c>
      <c r="E2" s="7" t="s">
        <v>93</v>
      </c>
      <c r="F2" s="7" t="s">
        <v>94</v>
      </c>
      <c r="G2" s="7" t="s">
        <v>114</v>
      </c>
      <c r="H2" s="7" t="s">
        <v>109</v>
      </c>
      <c r="I2" s="49" t="s">
        <v>86</v>
      </c>
      <c r="J2" s="49" t="s">
        <v>87</v>
      </c>
      <c r="K2" s="7" t="s">
        <v>115</v>
      </c>
      <c r="L2" s="7" t="s">
        <v>110</v>
      </c>
      <c r="M2" s="7" t="s">
        <v>111</v>
      </c>
      <c r="N2" s="7" t="s">
        <v>293</v>
      </c>
      <c r="O2" s="7" t="s">
        <v>119</v>
      </c>
      <c r="P2" s="3"/>
      <c r="Q2" s="3"/>
      <c r="R2" s="3"/>
      <c r="S2" s="3"/>
    </row>
    <row r="3" spans="1:19">
      <c r="A3" s="5">
        <v>1990</v>
      </c>
      <c r="B3" s="63" t="s">
        <v>3</v>
      </c>
      <c r="C3" s="52" t="s">
        <v>34</v>
      </c>
      <c r="D3" s="57">
        <f>'A-6'!G3</f>
        <v>15976.818797456328</v>
      </c>
      <c r="E3" s="63" t="s">
        <v>3</v>
      </c>
      <c r="F3" s="63" t="s">
        <v>3</v>
      </c>
      <c r="G3" s="63" t="s">
        <v>3</v>
      </c>
      <c r="H3" s="55">
        <f>'A-7'!G3</f>
        <v>1504.8799507836777</v>
      </c>
      <c r="I3" s="63" t="s">
        <v>3</v>
      </c>
      <c r="J3" s="63" t="s">
        <v>3</v>
      </c>
      <c r="K3" s="63" t="s">
        <v>3</v>
      </c>
      <c r="L3" s="63" t="s">
        <v>3</v>
      </c>
      <c r="M3" s="63" t="s">
        <v>3</v>
      </c>
      <c r="N3" s="63" t="s">
        <v>3</v>
      </c>
      <c r="O3" s="63" t="s">
        <v>3</v>
      </c>
      <c r="P3" s="1"/>
      <c r="Q3" s="1"/>
    </row>
    <row r="4" spans="1:19">
      <c r="A4" s="5">
        <v>1991</v>
      </c>
      <c r="B4" s="63" t="s">
        <v>3</v>
      </c>
      <c r="C4" s="52" t="s">
        <v>34</v>
      </c>
      <c r="D4" s="57">
        <f>'A-6'!G4</f>
        <v>16495.032508880766</v>
      </c>
      <c r="E4" s="63" t="s">
        <v>3</v>
      </c>
      <c r="F4" s="63" t="s">
        <v>3</v>
      </c>
      <c r="G4" s="63" t="s">
        <v>3</v>
      </c>
      <c r="H4" s="55">
        <f>'A-7'!G4</f>
        <v>10223.047889956442</v>
      </c>
      <c r="I4" s="63" t="s">
        <v>3</v>
      </c>
      <c r="J4" s="63" t="s">
        <v>3</v>
      </c>
      <c r="K4" s="63" t="s">
        <v>3</v>
      </c>
      <c r="L4" s="63" t="s">
        <v>3</v>
      </c>
      <c r="M4" s="63" t="s">
        <v>3</v>
      </c>
      <c r="N4" s="63" t="s">
        <v>3</v>
      </c>
      <c r="O4" s="63" t="s">
        <v>3</v>
      </c>
      <c r="P4" s="1"/>
      <c r="Q4" s="1"/>
    </row>
    <row r="5" spans="1:19">
      <c r="A5" s="5">
        <v>1992</v>
      </c>
      <c r="B5" s="63" t="s">
        <v>3</v>
      </c>
      <c r="C5" s="52" t="s">
        <v>34</v>
      </c>
      <c r="D5" s="57">
        <f>'A-6'!G5</f>
        <v>12439.481027491021</v>
      </c>
      <c r="E5" s="63" t="s">
        <v>3</v>
      </c>
      <c r="F5" s="63" t="s">
        <v>3</v>
      </c>
      <c r="G5" s="63" t="s">
        <v>3</v>
      </c>
      <c r="H5" s="55">
        <f>'A-7'!G5</f>
        <v>1703.9192737032758</v>
      </c>
      <c r="I5" s="63" t="s">
        <v>3</v>
      </c>
      <c r="J5" s="63" t="s">
        <v>3</v>
      </c>
      <c r="K5" s="63" t="s">
        <v>3</v>
      </c>
      <c r="L5" s="63" t="s">
        <v>3</v>
      </c>
      <c r="M5" s="63" t="s">
        <v>3</v>
      </c>
      <c r="N5" s="63" t="s">
        <v>3</v>
      </c>
      <c r="O5" s="63" t="s">
        <v>3</v>
      </c>
    </row>
    <row r="6" spans="1:19">
      <c r="A6" s="5">
        <v>1993</v>
      </c>
      <c r="B6" s="63" t="s">
        <v>3</v>
      </c>
      <c r="C6" s="52" t="s">
        <v>34</v>
      </c>
      <c r="D6" s="57">
        <f>'A-6'!G6</f>
        <v>13364.582660593651</v>
      </c>
      <c r="E6" s="63" t="s">
        <v>3</v>
      </c>
      <c r="F6" s="63" t="s">
        <v>3</v>
      </c>
      <c r="G6" s="63" t="s">
        <v>3</v>
      </c>
      <c r="H6" s="55">
        <f>'A-7'!G6</f>
        <v>7012.8365712057794</v>
      </c>
      <c r="I6" s="63" t="s">
        <v>3</v>
      </c>
      <c r="J6" s="63" t="s">
        <v>3</v>
      </c>
      <c r="K6" s="63" t="s">
        <v>3</v>
      </c>
      <c r="L6" s="63" t="s">
        <v>3</v>
      </c>
      <c r="M6" s="63" t="s">
        <v>3</v>
      </c>
      <c r="N6" s="63" t="s">
        <v>3</v>
      </c>
      <c r="O6" s="63" t="s">
        <v>3</v>
      </c>
    </row>
    <row r="7" spans="1:19">
      <c r="A7" s="5">
        <v>1994</v>
      </c>
      <c r="B7" s="63" t="s">
        <v>3</v>
      </c>
      <c r="C7" s="52" t="s">
        <v>34</v>
      </c>
      <c r="D7" s="57">
        <f>'A-6'!G7</f>
        <v>13304.999843546364</v>
      </c>
      <c r="E7" s="63" t="s">
        <v>3</v>
      </c>
      <c r="F7" s="63" t="s">
        <v>3</v>
      </c>
      <c r="G7" s="63" t="s">
        <v>3</v>
      </c>
      <c r="H7" s="55">
        <f>'A-7'!G7</f>
        <v>1809.2472088217053</v>
      </c>
      <c r="I7" s="63" t="s">
        <v>3</v>
      </c>
      <c r="J7" s="63" t="s">
        <v>3</v>
      </c>
      <c r="K7" s="63" t="s">
        <v>3</v>
      </c>
      <c r="L7" s="63" t="s">
        <v>3</v>
      </c>
      <c r="M7" s="63" t="s">
        <v>3</v>
      </c>
      <c r="N7" s="63" t="s">
        <v>3</v>
      </c>
      <c r="O7" s="63" t="s">
        <v>3</v>
      </c>
    </row>
    <row r="8" spans="1:19">
      <c r="A8" s="5">
        <v>1995</v>
      </c>
      <c r="B8" s="63" t="s">
        <v>3</v>
      </c>
      <c r="C8" s="52" t="s">
        <v>34</v>
      </c>
      <c r="D8" s="57">
        <f>'A-6'!G8</f>
        <v>15123.843732358313</v>
      </c>
      <c r="E8" s="63" t="s">
        <v>3</v>
      </c>
      <c r="F8" s="63" t="s">
        <v>3</v>
      </c>
      <c r="G8" s="63" t="s">
        <v>3</v>
      </c>
      <c r="H8" s="55">
        <f>'A-7'!G8</f>
        <v>6838.4308826500537</v>
      </c>
      <c r="I8" s="63" t="s">
        <v>3</v>
      </c>
      <c r="J8" s="63" t="s">
        <v>3</v>
      </c>
      <c r="K8" s="63" t="s">
        <v>3</v>
      </c>
      <c r="L8" s="63" t="s">
        <v>3</v>
      </c>
      <c r="M8" s="63" t="s">
        <v>3</v>
      </c>
      <c r="N8" s="63" t="s">
        <v>3</v>
      </c>
      <c r="O8" s="63" t="s">
        <v>3</v>
      </c>
    </row>
    <row r="9" spans="1:19">
      <c r="A9" s="5">
        <v>1996</v>
      </c>
      <c r="B9" s="63" t="s">
        <v>3</v>
      </c>
      <c r="C9" s="52" t="s">
        <v>34</v>
      </c>
      <c r="D9" s="57">
        <f>'A-6'!G9</f>
        <v>18188.438888119479</v>
      </c>
      <c r="E9" s="63" t="s">
        <v>3</v>
      </c>
      <c r="F9" s="63" t="s">
        <v>3</v>
      </c>
      <c r="G9" s="63" t="s">
        <v>3</v>
      </c>
      <c r="H9" s="55">
        <f>'A-7'!G9</f>
        <v>1961.3350216463332</v>
      </c>
      <c r="I9" s="63" t="s">
        <v>3</v>
      </c>
      <c r="J9" s="63" t="s">
        <v>3</v>
      </c>
      <c r="K9" s="63" t="s">
        <v>3</v>
      </c>
      <c r="L9" s="63" t="s">
        <v>3</v>
      </c>
      <c r="M9" s="63" t="s">
        <v>3</v>
      </c>
      <c r="N9" s="63" t="s">
        <v>3</v>
      </c>
      <c r="O9" s="63" t="s">
        <v>3</v>
      </c>
    </row>
    <row r="10" spans="1:19">
      <c r="A10" s="5">
        <v>1997</v>
      </c>
      <c r="B10" s="63" t="s">
        <v>3</v>
      </c>
      <c r="C10" s="52" t="s">
        <v>34</v>
      </c>
      <c r="D10" s="57">
        <f>'A-6'!G10</f>
        <v>19064.933486262475</v>
      </c>
      <c r="E10" s="63" t="s">
        <v>3</v>
      </c>
      <c r="F10" s="63" t="s">
        <v>3</v>
      </c>
      <c r="G10" s="63" t="s">
        <v>3</v>
      </c>
      <c r="H10" s="55">
        <f>'A-7'!G10</f>
        <v>8295.876581753002</v>
      </c>
      <c r="I10" s="63" t="s">
        <v>3</v>
      </c>
      <c r="J10" s="63" t="s">
        <v>3</v>
      </c>
      <c r="K10" s="63" t="s">
        <v>3</v>
      </c>
      <c r="L10" s="63" t="s">
        <v>3</v>
      </c>
      <c r="M10" s="63" t="s">
        <v>3</v>
      </c>
      <c r="N10" s="63" t="s">
        <v>3</v>
      </c>
      <c r="O10" s="63" t="s">
        <v>3</v>
      </c>
    </row>
    <row r="11" spans="1:19">
      <c r="A11" s="5">
        <v>1998</v>
      </c>
      <c r="B11" s="63" t="s">
        <v>3</v>
      </c>
      <c r="C11" s="52" t="s">
        <v>34</v>
      </c>
      <c r="D11" s="57">
        <f>'A-6'!G11</f>
        <v>14872.968713211836</v>
      </c>
      <c r="E11" s="63" t="s">
        <v>3</v>
      </c>
      <c r="F11" s="63" t="s">
        <v>3</v>
      </c>
      <c r="G11" s="63" t="s">
        <v>3</v>
      </c>
      <c r="H11" s="55">
        <f>'A-7'!G11</f>
        <v>1859.1566335118803</v>
      </c>
      <c r="I11" s="63" t="s">
        <v>3</v>
      </c>
      <c r="J11" s="63" t="s">
        <v>3</v>
      </c>
      <c r="K11" s="63" t="s">
        <v>3</v>
      </c>
      <c r="L11" s="63" t="s">
        <v>3</v>
      </c>
      <c r="M11" s="63" t="s">
        <v>3</v>
      </c>
      <c r="N11" s="63" t="s">
        <v>3</v>
      </c>
      <c r="O11" s="63" t="s">
        <v>3</v>
      </c>
    </row>
    <row r="12" spans="1:19">
      <c r="A12" s="5">
        <v>1999</v>
      </c>
      <c r="B12" s="63" t="s">
        <v>3</v>
      </c>
      <c r="C12" s="52" t="s">
        <v>34</v>
      </c>
      <c r="D12" s="57">
        <f>'A-6'!G12</f>
        <v>14732.635499376776</v>
      </c>
      <c r="E12" s="63" t="s">
        <v>3</v>
      </c>
      <c r="F12" s="63" t="s">
        <v>3</v>
      </c>
      <c r="G12" s="63" t="s">
        <v>3</v>
      </c>
      <c r="H12" s="55">
        <f>'A-7'!G12</f>
        <v>5424.6367772294989</v>
      </c>
      <c r="I12" s="63" t="s">
        <v>3</v>
      </c>
      <c r="J12" s="63" t="s">
        <v>3</v>
      </c>
      <c r="K12" s="63" t="s">
        <v>3</v>
      </c>
      <c r="L12" s="63" t="s">
        <v>3</v>
      </c>
      <c r="M12" s="63" t="s">
        <v>3</v>
      </c>
      <c r="N12" s="63" t="s">
        <v>3</v>
      </c>
      <c r="O12" s="63" t="s">
        <v>3</v>
      </c>
    </row>
    <row r="13" spans="1:19">
      <c r="A13" s="5">
        <v>2000</v>
      </c>
      <c r="B13" s="63" t="s">
        <v>3</v>
      </c>
      <c r="C13" s="52" t="s">
        <v>34</v>
      </c>
      <c r="D13" s="57">
        <f>'A-6'!G13</f>
        <v>13118.411548056172</v>
      </c>
      <c r="E13" s="63" t="s">
        <v>3</v>
      </c>
      <c r="F13" s="63" t="s">
        <v>3</v>
      </c>
      <c r="G13" s="63" t="s">
        <v>3</v>
      </c>
      <c r="H13" s="55">
        <f>'A-7'!G13</f>
        <v>1510.4866843743646</v>
      </c>
      <c r="I13" s="63" t="s">
        <v>3</v>
      </c>
      <c r="J13" s="63" t="s">
        <v>3</v>
      </c>
      <c r="K13" s="63" t="s">
        <v>3</v>
      </c>
      <c r="L13" s="63" t="s">
        <v>3</v>
      </c>
      <c r="M13" s="63" t="s">
        <v>3</v>
      </c>
      <c r="N13" s="63" t="s">
        <v>3</v>
      </c>
      <c r="O13" s="63" t="s">
        <v>3</v>
      </c>
    </row>
    <row r="14" spans="1:19">
      <c r="A14" s="5">
        <v>2001</v>
      </c>
      <c r="B14" s="63" t="s">
        <v>3</v>
      </c>
      <c r="C14" s="52" t="s">
        <v>34</v>
      </c>
      <c r="D14" s="57">
        <f>'A-6'!G14</f>
        <v>15881.172696406735</v>
      </c>
      <c r="E14" s="63" t="s">
        <v>3</v>
      </c>
      <c r="F14" s="63" t="s">
        <v>3</v>
      </c>
      <c r="G14" s="63" t="s">
        <v>3</v>
      </c>
      <c r="H14" s="55">
        <f>'A-7'!G14</f>
        <v>4035.0164766174953</v>
      </c>
      <c r="I14" s="63" t="s">
        <v>3</v>
      </c>
      <c r="J14" s="63" t="s">
        <v>3</v>
      </c>
      <c r="K14" s="63" t="s">
        <v>3</v>
      </c>
      <c r="L14" s="63" t="s">
        <v>3</v>
      </c>
      <c r="M14" s="63" t="s">
        <v>3</v>
      </c>
      <c r="N14" s="63" t="s">
        <v>3</v>
      </c>
      <c r="O14" s="63" t="s">
        <v>3</v>
      </c>
    </row>
    <row r="15" spans="1:19">
      <c r="A15" s="5">
        <v>2002</v>
      </c>
      <c r="B15" s="63" t="s">
        <v>3</v>
      </c>
      <c r="C15" s="52" t="s">
        <v>34</v>
      </c>
      <c r="D15" s="57">
        <f>'A-6'!G15</f>
        <v>13388.102193638633</v>
      </c>
      <c r="E15" s="63" t="s">
        <v>3</v>
      </c>
      <c r="F15" s="63" t="s">
        <v>3</v>
      </c>
      <c r="G15" s="63" t="s">
        <v>3</v>
      </c>
      <c r="H15" s="55">
        <f>'A-7'!G15</f>
        <v>2101.5572623681692</v>
      </c>
      <c r="I15" s="63" t="s">
        <v>3</v>
      </c>
      <c r="J15" s="63" t="s">
        <v>3</v>
      </c>
      <c r="K15" s="63" t="s">
        <v>3</v>
      </c>
      <c r="L15" s="63" t="s">
        <v>3</v>
      </c>
      <c r="M15" s="63" t="s">
        <v>3</v>
      </c>
      <c r="N15" s="63" t="s">
        <v>3</v>
      </c>
      <c r="O15" s="63" t="s">
        <v>3</v>
      </c>
    </row>
    <row r="16" spans="1:19">
      <c r="A16" s="5">
        <v>2003</v>
      </c>
      <c r="B16" s="63" t="s">
        <v>3</v>
      </c>
      <c r="C16" s="52" t="s">
        <v>34</v>
      </c>
      <c r="D16" s="57">
        <f>'A-6'!G16</f>
        <v>14241.077258736652</v>
      </c>
      <c r="E16" s="63" t="s">
        <v>3</v>
      </c>
      <c r="F16" s="63" t="s">
        <v>3</v>
      </c>
      <c r="G16" s="63" t="s">
        <v>3</v>
      </c>
      <c r="H16" s="55">
        <f>'A-7'!G16</f>
        <v>2368.537422727914</v>
      </c>
      <c r="I16" s="63" t="s">
        <v>3</v>
      </c>
      <c r="J16" s="63" t="s">
        <v>3</v>
      </c>
      <c r="K16" s="63" t="s">
        <v>3</v>
      </c>
      <c r="L16" s="63" t="s">
        <v>3</v>
      </c>
      <c r="M16" s="63" t="s">
        <v>3</v>
      </c>
      <c r="N16" s="63" t="s">
        <v>3</v>
      </c>
      <c r="O16" s="63" t="s">
        <v>3</v>
      </c>
    </row>
    <row r="17" spans="1:15">
      <c r="A17" s="5">
        <v>2004</v>
      </c>
      <c r="B17" s="63" t="s">
        <v>3</v>
      </c>
      <c r="C17" s="52" t="s">
        <v>34</v>
      </c>
      <c r="D17" s="57">
        <f>'A-6'!G17</f>
        <v>14045.8651344633</v>
      </c>
      <c r="E17" s="63" t="s">
        <v>3</v>
      </c>
      <c r="F17" s="63" t="s">
        <v>3</v>
      </c>
      <c r="G17" s="63" t="s">
        <v>3</v>
      </c>
      <c r="H17" s="55">
        <f>'A-7'!G17</f>
        <v>2236.6108853740539</v>
      </c>
      <c r="I17" s="63" t="s">
        <v>3</v>
      </c>
      <c r="J17" s="63" t="s">
        <v>3</v>
      </c>
      <c r="K17" s="63" t="s">
        <v>3</v>
      </c>
      <c r="L17" s="63" t="s">
        <v>3</v>
      </c>
      <c r="M17" s="63" t="s">
        <v>3</v>
      </c>
      <c r="N17" s="63" t="s">
        <v>3</v>
      </c>
      <c r="O17" s="63" t="s">
        <v>3</v>
      </c>
    </row>
    <row r="18" spans="1:15">
      <c r="A18" s="5">
        <v>2005</v>
      </c>
      <c r="B18" s="63" t="s">
        <v>3</v>
      </c>
      <c r="C18" s="56">
        <f>'A-5'!H3</f>
        <v>19225.379476505073</v>
      </c>
      <c r="D18" s="57">
        <f>'A-6'!G18</f>
        <v>11696.263783269589</v>
      </c>
      <c r="E18" s="63" t="s">
        <v>3</v>
      </c>
      <c r="F18" s="63" t="s">
        <v>3</v>
      </c>
      <c r="G18" s="63" t="s">
        <v>3</v>
      </c>
      <c r="H18" s="55">
        <f>'A-7'!G18</f>
        <v>2394.087803403434</v>
      </c>
      <c r="I18" s="63" t="s">
        <v>3</v>
      </c>
      <c r="J18" s="63" t="s">
        <v>3</v>
      </c>
      <c r="K18" s="63" t="s">
        <v>3</v>
      </c>
      <c r="L18" s="63" t="s">
        <v>3</v>
      </c>
      <c r="M18" s="63" t="s">
        <v>3</v>
      </c>
      <c r="N18" s="63" t="s">
        <v>3</v>
      </c>
      <c r="O18" s="63" t="s">
        <v>3</v>
      </c>
    </row>
    <row r="19" spans="1:15">
      <c r="A19" s="5">
        <v>2006</v>
      </c>
      <c r="B19" s="63" t="s">
        <v>3</v>
      </c>
      <c r="C19" s="56">
        <f>'A-5'!H4</f>
        <v>20840.652027544322</v>
      </c>
      <c r="D19" s="57">
        <f>'A-6'!G19</f>
        <v>9798.2374665395346</v>
      </c>
      <c r="E19" s="63" t="s">
        <v>3</v>
      </c>
      <c r="F19" s="63" t="s">
        <v>3</v>
      </c>
      <c r="G19" s="63" t="s">
        <v>3</v>
      </c>
      <c r="H19" s="55">
        <f>'A-7'!G19</f>
        <v>1692.8283125739731</v>
      </c>
      <c r="I19" s="63" t="s">
        <v>3</v>
      </c>
      <c r="J19" s="63" t="s">
        <v>3</v>
      </c>
      <c r="K19" s="63" t="s">
        <v>3</v>
      </c>
      <c r="L19" s="63" t="s">
        <v>3</v>
      </c>
      <c r="M19" s="63" t="s">
        <v>3</v>
      </c>
      <c r="N19" s="63" t="s">
        <v>3</v>
      </c>
      <c r="O19" s="63" t="s">
        <v>3</v>
      </c>
    </row>
    <row r="20" spans="1:15">
      <c r="A20" s="5">
        <v>2007</v>
      </c>
      <c r="B20" s="63" t="s">
        <v>3</v>
      </c>
      <c r="C20" s="56">
        <f>'A-5'!H5</f>
        <v>22591.636095608716</v>
      </c>
      <c r="D20" s="57">
        <f>'A-6'!G20</f>
        <v>11102.787566101208</v>
      </c>
      <c r="E20" s="63" t="s">
        <v>3</v>
      </c>
      <c r="F20" s="63" t="s">
        <v>3</v>
      </c>
      <c r="G20" s="63" t="s">
        <v>3</v>
      </c>
      <c r="H20" s="55">
        <f>'A-7'!G20</f>
        <v>1843.9406472227563</v>
      </c>
      <c r="I20" s="63" t="s">
        <v>3</v>
      </c>
      <c r="J20" s="63" t="s">
        <v>3</v>
      </c>
      <c r="K20" s="63" t="s">
        <v>3</v>
      </c>
      <c r="L20" s="63" t="s">
        <v>3</v>
      </c>
      <c r="M20" s="63" t="s">
        <v>3</v>
      </c>
      <c r="N20" s="63" t="s">
        <v>3</v>
      </c>
      <c r="O20" s="63" t="s">
        <v>3</v>
      </c>
    </row>
    <row r="21" spans="1:15">
      <c r="A21" s="5">
        <v>2008</v>
      </c>
      <c r="B21" s="63" t="s">
        <v>3</v>
      </c>
      <c r="C21" s="56">
        <f>'A-5'!H6</f>
        <v>21763.644970007503</v>
      </c>
      <c r="D21" s="57">
        <f>'A-6'!G21</f>
        <v>14049.785056637456</v>
      </c>
      <c r="E21" s="63" t="s">
        <v>3</v>
      </c>
      <c r="F21" s="63" t="s">
        <v>3</v>
      </c>
      <c r="G21" s="63" t="s">
        <v>3</v>
      </c>
      <c r="H21" s="55">
        <f>'A-7'!G21</f>
        <v>2162.886363636364</v>
      </c>
      <c r="I21" s="63" t="s">
        <v>3</v>
      </c>
      <c r="J21" s="63" t="s">
        <v>3</v>
      </c>
      <c r="K21" s="63" t="s">
        <v>3</v>
      </c>
      <c r="L21" s="63" t="s">
        <v>3</v>
      </c>
      <c r="M21" s="63" t="s">
        <v>3</v>
      </c>
      <c r="N21" s="63" t="s">
        <v>3</v>
      </c>
      <c r="O21" s="63" t="s">
        <v>3</v>
      </c>
    </row>
    <row r="22" spans="1:15">
      <c r="A22" s="5">
        <v>2009</v>
      </c>
      <c r="B22" s="63" t="s">
        <v>3</v>
      </c>
      <c r="C22" s="56">
        <f>'A-5'!H7</f>
        <v>20966</v>
      </c>
      <c r="D22" s="57">
        <f>'A-6'!G22</f>
        <v>17779</v>
      </c>
      <c r="E22" s="63" t="s">
        <v>3</v>
      </c>
      <c r="F22" s="63" t="s">
        <v>3</v>
      </c>
      <c r="G22" s="63" t="s">
        <v>3</v>
      </c>
      <c r="H22" s="55">
        <f>'A-7'!G22</f>
        <v>2537</v>
      </c>
      <c r="I22" s="63" t="s">
        <v>3</v>
      </c>
      <c r="J22" s="63" t="s">
        <v>3</v>
      </c>
      <c r="K22" s="63" t="s">
        <v>3</v>
      </c>
      <c r="L22" s="63" t="s">
        <v>3</v>
      </c>
      <c r="M22" s="63" t="s">
        <v>3</v>
      </c>
      <c r="N22" s="63" t="s">
        <v>3</v>
      </c>
      <c r="O22" s="63" t="s">
        <v>3</v>
      </c>
    </row>
    <row r="23" spans="1:15">
      <c r="A23" s="5">
        <v>2010</v>
      </c>
      <c r="B23" s="63" t="s">
        <v>3</v>
      </c>
      <c r="C23" s="56">
        <f>'A-5'!H8</f>
        <v>26554.256005393945</v>
      </c>
      <c r="D23" s="57">
        <f>'A-6'!G23</f>
        <v>22779</v>
      </c>
      <c r="E23" s="63" t="s">
        <v>3</v>
      </c>
      <c r="F23" s="63" t="s">
        <v>3</v>
      </c>
      <c r="G23" s="63" t="s">
        <v>3</v>
      </c>
      <c r="H23" s="55">
        <f>'A-7'!G23</f>
        <v>3162</v>
      </c>
      <c r="I23" s="63" t="s">
        <v>3</v>
      </c>
      <c r="J23" s="63" t="s">
        <v>3</v>
      </c>
      <c r="K23" s="63" t="s">
        <v>3</v>
      </c>
      <c r="L23" s="63" t="s">
        <v>3</v>
      </c>
      <c r="M23" s="63" t="s">
        <v>3</v>
      </c>
      <c r="N23" s="63" t="s">
        <v>3</v>
      </c>
      <c r="O23" s="63" t="s">
        <v>3</v>
      </c>
    </row>
    <row r="24" spans="1:15">
      <c r="A24" s="5">
        <v>2011</v>
      </c>
      <c r="B24" s="63" t="s">
        <v>3</v>
      </c>
      <c r="C24" s="56">
        <f>'A-5'!H9</f>
        <v>33632</v>
      </c>
      <c r="D24" s="57">
        <f>'A-6'!G24</f>
        <v>23573</v>
      </c>
      <c r="E24" s="63" t="s">
        <v>3</v>
      </c>
      <c r="F24" s="63" t="s">
        <v>3</v>
      </c>
      <c r="G24" s="63" t="s">
        <v>3</v>
      </c>
      <c r="H24" s="55">
        <f>'A-7'!G24</f>
        <v>3176</v>
      </c>
      <c r="I24" s="63" t="s">
        <v>3</v>
      </c>
      <c r="J24" s="63" t="s">
        <v>3</v>
      </c>
      <c r="K24" s="63" t="s">
        <v>3</v>
      </c>
      <c r="L24" s="63" t="s">
        <v>3</v>
      </c>
      <c r="M24" s="63" t="s">
        <v>3</v>
      </c>
      <c r="N24" s="63" t="s">
        <v>3</v>
      </c>
      <c r="O24" s="63" t="s">
        <v>3</v>
      </c>
    </row>
    <row r="25" spans="1:15">
      <c r="A25" s="5">
        <v>2012</v>
      </c>
      <c r="B25" s="63" t="s">
        <v>3</v>
      </c>
      <c r="C25" s="56">
        <f>'A-5'!H10</f>
        <v>55595.698538645956</v>
      </c>
      <c r="D25" s="57">
        <f>'A-6'!G25</f>
        <v>18115</v>
      </c>
      <c r="E25" s="63" t="s">
        <v>3</v>
      </c>
      <c r="F25" s="63" t="s">
        <v>3</v>
      </c>
      <c r="G25" s="63" t="s">
        <v>3</v>
      </c>
      <c r="H25" s="55">
        <f>'A-7'!G25</f>
        <v>2729</v>
      </c>
      <c r="I25" s="63" t="s">
        <v>3</v>
      </c>
      <c r="J25" s="63" t="s">
        <v>3</v>
      </c>
      <c r="K25" s="63" t="s">
        <v>3</v>
      </c>
      <c r="L25" s="63" t="s">
        <v>3</v>
      </c>
      <c r="M25" s="63" t="s">
        <v>3</v>
      </c>
      <c r="N25" s="63" t="s">
        <v>3</v>
      </c>
      <c r="O25" s="63" t="s">
        <v>3</v>
      </c>
    </row>
    <row r="26" spans="1:15">
      <c r="A26" s="5">
        <v>2013</v>
      </c>
      <c r="B26" s="63" t="s">
        <v>3</v>
      </c>
      <c r="C26" s="56">
        <f>'A-5'!H11</f>
        <v>91903</v>
      </c>
      <c r="D26" s="57">
        <f>'A-6'!G26</f>
        <v>23910</v>
      </c>
      <c r="E26" s="63" t="s">
        <v>3</v>
      </c>
      <c r="F26" s="63" t="s">
        <v>3</v>
      </c>
      <c r="G26" s="63" t="s">
        <v>3</v>
      </c>
      <c r="H26" s="55">
        <f>'A-7'!G26</f>
        <v>3127</v>
      </c>
      <c r="I26" s="63" t="s">
        <v>3</v>
      </c>
      <c r="J26" s="63" t="s">
        <v>3</v>
      </c>
      <c r="K26" s="63" t="s">
        <v>3</v>
      </c>
      <c r="L26" s="63" t="s">
        <v>3</v>
      </c>
      <c r="M26" s="63" t="s">
        <v>3</v>
      </c>
      <c r="N26" s="63" t="s">
        <v>3</v>
      </c>
      <c r="O26" s="63" t="s">
        <v>3</v>
      </c>
    </row>
    <row r="27" spans="1:15">
      <c r="A27" s="1"/>
      <c r="B27" s="43"/>
      <c r="C27" s="44"/>
      <c r="D27" s="45"/>
      <c r="E27" s="43"/>
      <c r="F27" s="43"/>
      <c r="G27" s="46"/>
      <c r="H27" s="46"/>
      <c r="I27" s="48"/>
      <c r="J27" s="48"/>
      <c r="K27" s="43"/>
      <c r="L27" s="43"/>
      <c r="M27" s="43"/>
      <c r="N27" s="50"/>
      <c r="O27" s="46"/>
    </row>
    <row r="28" spans="1:15" ht="45">
      <c r="A28" s="51" t="s">
        <v>147</v>
      </c>
      <c r="B28" s="43"/>
      <c r="C28" s="44"/>
      <c r="D28" s="45"/>
      <c r="E28" s="43"/>
      <c r="F28" s="43"/>
      <c r="G28" s="46"/>
      <c r="H28" s="46"/>
      <c r="I28" s="48"/>
      <c r="J28" s="48"/>
      <c r="K28" s="43"/>
      <c r="L28" s="43"/>
      <c r="M28" s="43"/>
      <c r="N28" s="50"/>
      <c r="O28" s="46"/>
    </row>
    <row r="29" spans="1:15">
      <c r="A29" s="39" t="s">
        <v>121</v>
      </c>
      <c r="B29" s="47" t="str">
        <f t="shared" ref="B29:O29" si="0">IFERROR(100*((B25/B3)^(1/22)-1),"-")</f>
        <v>-</v>
      </c>
      <c r="C29" s="47" t="str">
        <f t="shared" si="0"/>
        <v>-</v>
      </c>
      <c r="D29" s="47">
        <f t="shared" si="0"/>
        <v>0.57254863849407478</v>
      </c>
      <c r="E29" s="47" t="str">
        <f t="shared" si="0"/>
        <v>-</v>
      </c>
      <c r="F29" s="47" t="str">
        <f t="shared" si="0"/>
        <v>-</v>
      </c>
      <c r="G29" s="47" t="str">
        <f t="shared" si="0"/>
        <v>-</v>
      </c>
      <c r="H29" s="47">
        <f t="shared" si="0"/>
        <v>2.742487526653492</v>
      </c>
      <c r="I29" s="47" t="str">
        <f t="shared" si="0"/>
        <v>-</v>
      </c>
      <c r="J29" s="47" t="str">
        <f t="shared" si="0"/>
        <v>-</v>
      </c>
      <c r="K29" s="47" t="str">
        <f t="shared" si="0"/>
        <v>-</v>
      </c>
      <c r="L29" s="47" t="str">
        <f t="shared" si="0"/>
        <v>-</v>
      </c>
      <c r="M29" s="47" t="str">
        <f t="shared" si="0"/>
        <v>-</v>
      </c>
      <c r="N29" s="47" t="str">
        <f t="shared" si="0"/>
        <v>-</v>
      </c>
      <c r="O29" s="47" t="str">
        <f t="shared" si="0"/>
        <v>-</v>
      </c>
    </row>
    <row r="30" spans="1:15">
      <c r="A30" s="39" t="s">
        <v>197</v>
      </c>
      <c r="B30" s="47" t="str">
        <f t="shared" ref="B30:O30" si="1">IFERROR(100*((B25/B18)^(1/7)-1),"-")</f>
        <v>-</v>
      </c>
      <c r="C30" s="47">
        <f t="shared" si="1"/>
        <v>16.380681444653877</v>
      </c>
      <c r="D30" s="47">
        <f t="shared" si="1"/>
        <v>6.4490028851634573</v>
      </c>
      <c r="E30" s="47" t="str">
        <f t="shared" si="1"/>
        <v>-</v>
      </c>
      <c r="F30" s="47" t="str">
        <f t="shared" si="1"/>
        <v>-</v>
      </c>
      <c r="G30" s="47" t="str">
        <f t="shared" si="1"/>
        <v>-</v>
      </c>
      <c r="H30" s="47">
        <f t="shared" si="1"/>
        <v>1.88807372711568</v>
      </c>
      <c r="I30" s="47" t="str">
        <f t="shared" si="1"/>
        <v>-</v>
      </c>
      <c r="J30" s="47" t="str">
        <f t="shared" si="1"/>
        <v>-</v>
      </c>
      <c r="K30" s="47" t="str">
        <f t="shared" si="1"/>
        <v>-</v>
      </c>
      <c r="L30" s="47" t="str">
        <f t="shared" si="1"/>
        <v>-</v>
      </c>
      <c r="M30" s="47" t="str">
        <f t="shared" si="1"/>
        <v>-</v>
      </c>
      <c r="N30" s="47" t="str">
        <f t="shared" si="1"/>
        <v>-</v>
      </c>
      <c r="O30" s="47" t="str">
        <f t="shared" si="1"/>
        <v>-</v>
      </c>
    </row>
    <row r="31" spans="1:15">
      <c r="A31" s="1"/>
      <c r="B31" s="43"/>
      <c r="C31" s="44"/>
      <c r="D31" s="45"/>
      <c r="E31" s="43"/>
      <c r="F31" s="43"/>
      <c r="G31" s="46"/>
      <c r="H31" s="46"/>
      <c r="I31" s="48"/>
      <c r="J31" s="48"/>
      <c r="K31" s="43"/>
      <c r="L31" s="43"/>
      <c r="M31" s="43"/>
      <c r="N31" s="50"/>
      <c r="O31" s="46"/>
    </row>
    <row r="32" spans="1:15" ht="30">
      <c r="A32" s="51" t="s">
        <v>122</v>
      </c>
      <c r="B32" s="43"/>
      <c r="C32" s="44"/>
      <c r="D32" s="45"/>
      <c r="E32" s="43"/>
      <c r="F32" s="43"/>
      <c r="G32" s="46"/>
      <c r="H32" s="46"/>
      <c r="I32" s="48"/>
      <c r="J32" s="48"/>
      <c r="K32" s="43"/>
      <c r="L32" s="43"/>
      <c r="M32" s="43"/>
      <c r="N32" s="50"/>
      <c r="O32" s="46"/>
    </row>
    <row r="33" spans="1:15">
      <c r="A33" s="39" t="s">
        <v>121</v>
      </c>
      <c r="B33" s="47" t="str">
        <f>IFERROR((B25-B3)/B3*100,"-")</f>
        <v>-</v>
      </c>
      <c r="C33" s="47" t="str">
        <f t="shared" ref="C33:O33" si="2">IFERROR((C25-C3)/C3*100,"-")</f>
        <v>-</v>
      </c>
      <c r="D33" s="47">
        <f t="shared" si="2"/>
        <v>13.383022175128456</v>
      </c>
      <c r="E33" s="47" t="str">
        <f t="shared" si="2"/>
        <v>-</v>
      </c>
      <c r="F33" s="47" t="str">
        <f t="shared" si="2"/>
        <v>-</v>
      </c>
      <c r="G33" s="47" t="str">
        <f t="shared" si="2"/>
        <v>-</v>
      </c>
      <c r="H33" s="47">
        <f t="shared" si="2"/>
        <v>81.343368856688699</v>
      </c>
      <c r="I33" s="47" t="str">
        <f t="shared" si="2"/>
        <v>-</v>
      </c>
      <c r="J33" s="47" t="str">
        <f t="shared" si="2"/>
        <v>-</v>
      </c>
      <c r="K33" s="47" t="str">
        <f t="shared" si="2"/>
        <v>-</v>
      </c>
      <c r="L33" s="47" t="str">
        <f t="shared" si="2"/>
        <v>-</v>
      </c>
      <c r="M33" s="47" t="str">
        <f t="shared" si="2"/>
        <v>-</v>
      </c>
      <c r="N33" s="47" t="str">
        <f t="shared" si="2"/>
        <v>-</v>
      </c>
      <c r="O33" s="47" t="str">
        <f t="shared" si="2"/>
        <v>-</v>
      </c>
    </row>
    <row r="34" spans="1:15">
      <c r="A34" s="39" t="s">
        <v>197</v>
      </c>
      <c r="B34" s="47" t="str">
        <f>IFERROR((B25-B18)/B18*100,"-")</f>
        <v>-</v>
      </c>
      <c r="C34" s="47">
        <f t="shared" ref="C34:O34" si="3">IFERROR((C25-C18)/C18*100,"-")</f>
        <v>189.17867970610556</v>
      </c>
      <c r="D34" s="47">
        <f t="shared" si="3"/>
        <v>54.878517923918679</v>
      </c>
      <c r="E34" s="47" t="str">
        <f t="shared" si="3"/>
        <v>-</v>
      </c>
      <c r="F34" s="47" t="str">
        <f t="shared" si="3"/>
        <v>-</v>
      </c>
      <c r="G34" s="47" t="str">
        <f t="shared" si="3"/>
        <v>-</v>
      </c>
      <c r="H34" s="47">
        <f t="shared" si="3"/>
        <v>13.989135908902547</v>
      </c>
      <c r="I34" s="47" t="str">
        <f t="shared" si="3"/>
        <v>-</v>
      </c>
      <c r="J34" s="47" t="str">
        <f t="shared" si="3"/>
        <v>-</v>
      </c>
      <c r="K34" s="47" t="str">
        <f t="shared" si="3"/>
        <v>-</v>
      </c>
      <c r="L34" s="47" t="str">
        <f t="shared" si="3"/>
        <v>-</v>
      </c>
      <c r="M34" s="47" t="str">
        <f t="shared" si="3"/>
        <v>-</v>
      </c>
      <c r="N34" s="47" t="str">
        <f t="shared" si="3"/>
        <v>-</v>
      </c>
      <c r="O34" s="47" t="str">
        <f t="shared" si="3"/>
        <v>-</v>
      </c>
    </row>
    <row r="35" spans="1:15">
      <c r="A35" s="39"/>
      <c r="B35" s="16"/>
      <c r="C35" s="17"/>
      <c r="D35" s="13"/>
      <c r="E35" s="13"/>
      <c r="F35" s="13"/>
      <c r="G35" s="13"/>
      <c r="H35" s="33"/>
      <c r="I35" s="33"/>
      <c r="J35" s="2"/>
      <c r="K35" s="2"/>
      <c r="L35" s="13"/>
      <c r="M35" s="2"/>
      <c r="N35" s="39"/>
      <c r="O35" s="33"/>
    </row>
    <row r="36" spans="1:15">
      <c r="A36" s="1"/>
      <c r="B36" s="34" t="s">
        <v>113</v>
      </c>
    </row>
    <row r="37" spans="1:15">
      <c r="A37" s="1"/>
      <c r="B37" s="348" t="s">
        <v>118</v>
      </c>
      <c r="C37" s="348"/>
      <c r="D37" s="348"/>
      <c r="E37" s="348"/>
      <c r="F37" s="348"/>
      <c r="G37" s="348"/>
      <c r="H37" s="348"/>
      <c r="I37" s="348"/>
      <c r="J37" s="348"/>
      <c r="K37" s="348"/>
      <c r="L37" s="348"/>
    </row>
    <row r="38" spans="1:15">
      <c r="B38" s="348"/>
      <c r="C38" s="348"/>
      <c r="D38" s="348"/>
      <c r="E38" s="348"/>
      <c r="F38" s="348"/>
      <c r="G38" s="348"/>
      <c r="H38" s="348"/>
      <c r="I38" s="348"/>
      <c r="J38" s="348"/>
      <c r="K38" s="348"/>
      <c r="L38" s="348"/>
    </row>
    <row r="39" spans="1:15">
      <c r="B39" s="349" t="s">
        <v>117</v>
      </c>
      <c r="C39" s="349"/>
      <c r="D39" s="349"/>
      <c r="E39" s="349"/>
      <c r="F39" s="349"/>
      <c r="G39" s="349"/>
      <c r="H39" s="349"/>
      <c r="I39" s="349"/>
      <c r="J39" s="349"/>
      <c r="K39" s="349"/>
      <c r="L39" s="349"/>
    </row>
    <row r="40" spans="1:15">
      <c r="B40" s="349"/>
      <c r="C40" s="349"/>
      <c r="D40" s="349"/>
      <c r="E40" s="349"/>
      <c r="F40" s="349"/>
      <c r="G40" s="349"/>
      <c r="H40" s="349"/>
      <c r="I40" s="349"/>
      <c r="J40" s="349"/>
      <c r="K40" s="349"/>
      <c r="L40" s="349"/>
    </row>
    <row r="41" spans="1:15">
      <c r="B41" s="34" t="s">
        <v>116</v>
      </c>
    </row>
    <row r="42" spans="1:15">
      <c r="B42" s="345" t="s">
        <v>120</v>
      </c>
      <c r="C42" s="345"/>
      <c r="D42" s="345"/>
      <c r="E42" s="345"/>
      <c r="F42" s="345"/>
      <c r="G42" s="345"/>
      <c r="H42" s="345"/>
      <c r="I42" s="345"/>
      <c r="J42" s="345"/>
      <c r="K42" s="345"/>
      <c r="L42" s="345"/>
    </row>
    <row r="43" spans="1:15">
      <c r="B43" s="345"/>
      <c r="C43" s="345"/>
      <c r="D43" s="345"/>
      <c r="E43" s="345"/>
      <c r="F43" s="345"/>
      <c r="G43" s="345"/>
      <c r="H43" s="345"/>
      <c r="I43" s="345"/>
      <c r="J43" s="345"/>
      <c r="K43" s="345"/>
      <c r="L43" s="345"/>
    </row>
    <row r="44" spans="1:15">
      <c r="B44" s="345" t="s">
        <v>406</v>
      </c>
      <c r="C44" s="345"/>
      <c r="D44" s="345"/>
      <c r="E44" s="345"/>
      <c r="F44" s="345"/>
      <c r="G44" s="345"/>
      <c r="H44" s="345"/>
      <c r="I44" s="345"/>
      <c r="J44" s="345"/>
    </row>
    <row r="45" spans="1:15">
      <c r="B45" s="34" t="s">
        <v>131</v>
      </c>
    </row>
    <row r="47" spans="1:15">
      <c r="B47" s="313" t="s">
        <v>196</v>
      </c>
    </row>
  </sheetData>
  <mergeCells count="5">
    <mergeCell ref="B1:O1"/>
    <mergeCell ref="B37:L38"/>
    <mergeCell ref="B39:L40"/>
    <mergeCell ref="B42:L43"/>
    <mergeCell ref="B44:J44"/>
  </mergeCells>
  <pageMargins left="0.70866141732283472" right="0.70866141732283472" top="0.74803149606299213" bottom="0.74803149606299213" header="0.31496062992125984" footer="0.31496062992125984"/>
  <pageSetup paperSize="5" scale="65" orientation="landscape" horizontalDpi="0" verticalDpi="0" r:id="rId1"/>
</worksheet>
</file>

<file path=xl/worksheets/sheet11.xml><?xml version="1.0" encoding="utf-8"?>
<worksheet xmlns="http://schemas.openxmlformats.org/spreadsheetml/2006/main" xmlns:r="http://schemas.openxmlformats.org/officeDocument/2006/relationships">
  <dimension ref="A1:S46"/>
  <sheetViews>
    <sheetView workbookViewId="0">
      <pane xSplit="1" ySplit="2" topLeftCell="B33" activePane="bottomRight" state="frozen"/>
      <selection activeCell="A35" sqref="A35"/>
      <selection pane="topRight" activeCell="A35" sqref="A35"/>
      <selection pane="bottomLeft" activeCell="A35" sqref="A35"/>
      <selection pane="bottomRight" activeCell="B46" sqref="B46"/>
    </sheetView>
  </sheetViews>
  <sheetFormatPr defaultColWidth="9.140625" defaultRowHeight="15"/>
  <cols>
    <col min="1" max="1" width="14.85546875" style="34" customWidth="1"/>
    <col min="2" max="2" width="13.28515625" style="34" customWidth="1"/>
    <col min="3" max="3" width="15" style="34" customWidth="1"/>
    <col min="4" max="4" width="14.5703125" style="34" customWidth="1"/>
    <col min="5" max="5" width="15.140625" style="34" customWidth="1"/>
    <col min="6" max="6" width="15.7109375" style="34" customWidth="1"/>
    <col min="7" max="7" width="14.85546875" style="34" customWidth="1"/>
    <col min="8" max="8" width="15" style="34" customWidth="1"/>
    <col min="9" max="9" width="14" style="34" customWidth="1"/>
    <col min="10" max="10" width="17.5703125" style="34" customWidth="1"/>
    <col min="11" max="11" width="15.85546875" style="34" customWidth="1"/>
    <col min="12" max="12" width="16.28515625" style="34" customWidth="1"/>
    <col min="13" max="13" width="16.5703125" style="34" customWidth="1"/>
    <col min="14" max="14" width="22.140625" style="34" customWidth="1"/>
    <col min="15" max="15" width="14.140625" style="34" customWidth="1"/>
    <col min="16" max="16384" width="9.140625" style="34"/>
  </cols>
  <sheetData>
    <row r="1" spans="1:19" ht="30">
      <c r="A1" s="22" t="s">
        <v>128</v>
      </c>
      <c r="B1" s="347" t="s">
        <v>127</v>
      </c>
      <c r="C1" s="346"/>
      <c r="D1" s="346"/>
      <c r="E1" s="346"/>
      <c r="F1" s="346"/>
      <c r="G1" s="346"/>
      <c r="H1" s="346"/>
      <c r="I1" s="346"/>
      <c r="J1" s="346"/>
      <c r="K1" s="346"/>
      <c r="L1" s="346"/>
      <c r="M1" s="346"/>
      <c r="N1" s="346"/>
      <c r="O1" s="346"/>
    </row>
    <row r="2" spans="1:19" ht="90">
      <c r="A2" s="14"/>
      <c r="B2" s="7" t="s">
        <v>84</v>
      </c>
      <c r="C2" s="7" t="s">
        <v>83</v>
      </c>
      <c r="D2" s="15" t="s">
        <v>112</v>
      </c>
      <c r="E2" s="7" t="s">
        <v>93</v>
      </c>
      <c r="F2" s="7" t="s">
        <v>94</v>
      </c>
      <c r="G2" s="7" t="s">
        <v>114</v>
      </c>
      <c r="H2" s="7" t="s">
        <v>109</v>
      </c>
      <c r="I2" s="49" t="s">
        <v>86</v>
      </c>
      <c r="J2" s="49" t="s">
        <v>87</v>
      </c>
      <c r="K2" s="7" t="s">
        <v>115</v>
      </c>
      <c r="L2" s="7" t="s">
        <v>110</v>
      </c>
      <c r="M2" s="7" t="s">
        <v>111</v>
      </c>
      <c r="N2" s="7" t="s">
        <v>293</v>
      </c>
      <c r="O2" s="7" t="s">
        <v>119</v>
      </c>
      <c r="P2" s="3"/>
      <c r="Q2" s="3"/>
      <c r="R2" s="3"/>
      <c r="S2" s="3"/>
    </row>
    <row r="3" spans="1:19">
      <c r="A3" s="5">
        <v>1990</v>
      </c>
      <c r="B3" s="63" t="s">
        <v>3</v>
      </c>
      <c r="C3" s="56" t="s">
        <v>34</v>
      </c>
      <c r="D3" s="57">
        <f>'A-6'!H3</f>
        <v>80055.544484212631</v>
      </c>
      <c r="E3" s="63" t="s">
        <v>3</v>
      </c>
      <c r="F3" s="63" t="s">
        <v>3</v>
      </c>
      <c r="G3" s="63" t="s">
        <v>3</v>
      </c>
      <c r="H3" s="55">
        <f>'A-7'!H3</f>
        <v>4595.9494020796119</v>
      </c>
      <c r="I3" s="63" t="s">
        <v>3</v>
      </c>
      <c r="J3" s="63" t="s">
        <v>3</v>
      </c>
      <c r="K3" s="63" t="s">
        <v>3</v>
      </c>
      <c r="L3" s="63" t="s">
        <v>3</v>
      </c>
      <c r="M3" s="63" t="s">
        <v>3</v>
      </c>
      <c r="N3" s="63" t="s">
        <v>3</v>
      </c>
      <c r="O3" s="63" t="s">
        <v>3</v>
      </c>
      <c r="P3" s="1"/>
      <c r="Q3" s="1"/>
    </row>
    <row r="4" spans="1:19">
      <c r="A4" s="5">
        <v>1991</v>
      </c>
      <c r="B4" s="63" t="s">
        <v>3</v>
      </c>
      <c r="C4" s="56" t="s">
        <v>34</v>
      </c>
      <c r="D4" s="57">
        <f>'A-6'!H4</f>
        <v>73946.018136926505</v>
      </c>
      <c r="E4" s="63" t="s">
        <v>3</v>
      </c>
      <c r="F4" s="63" t="s">
        <v>3</v>
      </c>
      <c r="G4" s="63" t="s">
        <v>3</v>
      </c>
      <c r="H4" s="55">
        <f>'A-7'!H4</f>
        <v>3369.4436864148593</v>
      </c>
      <c r="I4" s="63" t="s">
        <v>3</v>
      </c>
      <c r="J4" s="63" t="s">
        <v>3</v>
      </c>
      <c r="K4" s="63" t="s">
        <v>3</v>
      </c>
      <c r="L4" s="63" t="s">
        <v>3</v>
      </c>
      <c r="M4" s="63" t="s">
        <v>3</v>
      </c>
      <c r="N4" s="63" t="s">
        <v>3</v>
      </c>
      <c r="O4" s="63" t="s">
        <v>3</v>
      </c>
      <c r="P4" s="1"/>
      <c r="Q4" s="1"/>
    </row>
    <row r="5" spans="1:19">
      <c r="A5" s="5">
        <v>1992</v>
      </c>
      <c r="B5" s="63" t="s">
        <v>3</v>
      </c>
      <c r="C5" s="56" t="s">
        <v>34</v>
      </c>
      <c r="D5" s="57">
        <f>'A-6'!H5</f>
        <v>64463.572149610329</v>
      </c>
      <c r="E5" s="63" t="s">
        <v>3</v>
      </c>
      <c r="F5" s="63" t="s">
        <v>3</v>
      </c>
      <c r="G5" s="63" t="s">
        <v>3</v>
      </c>
      <c r="H5" s="55">
        <f>'A-7'!H5</f>
        <v>3774.1108982980691</v>
      </c>
      <c r="I5" s="63" t="s">
        <v>3</v>
      </c>
      <c r="J5" s="63" t="s">
        <v>3</v>
      </c>
      <c r="K5" s="63" t="s">
        <v>3</v>
      </c>
      <c r="L5" s="63" t="s">
        <v>3</v>
      </c>
      <c r="M5" s="63" t="s">
        <v>3</v>
      </c>
      <c r="N5" s="63" t="s">
        <v>3</v>
      </c>
      <c r="O5" s="63" t="s">
        <v>3</v>
      </c>
    </row>
    <row r="6" spans="1:19">
      <c r="A6" s="5">
        <v>1993</v>
      </c>
      <c r="B6" s="63" t="s">
        <v>3</v>
      </c>
      <c r="C6" s="56" t="s">
        <v>34</v>
      </c>
      <c r="D6" s="57">
        <f>'A-6'!H6</f>
        <v>60071.629624485773</v>
      </c>
      <c r="E6" s="63" t="s">
        <v>3</v>
      </c>
      <c r="F6" s="63" t="s">
        <v>3</v>
      </c>
      <c r="G6" s="63" t="s">
        <v>3</v>
      </c>
      <c r="H6" s="55">
        <f>'A-7'!H6</f>
        <v>2276.1447823552717</v>
      </c>
      <c r="I6" s="63" t="s">
        <v>3</v>
      </c>
      <c r="J6" s="63" t="s">
        <v>3</v>
      </c>
      <c r="K6" s="63" t="s">
        <v>3</v>
      </c>
      <c r="L6" s="63" t="s">
        <v>3</v>
      </c>
      <c r="M6" s="63" t="s">
        <v>3</v>
      </c>
      <c r="N6" s="63" t="s">
        <v>3</v>
      </c>
      <c r="O6" s="63" t="s">
        <v>3</v>
      </c>
    </row>
    <row r="7" spans="1:19">
      <c r="A7" s="5">
        <v>1994</v>
      </c>
      <c r="B7" s="63" t="s">
        <v>3</v>
      </c>
      <c r="C7" s="56" t="s">
        <v>34</v>
      </c>
      <c r="D7" s="57">
        <f>'A-6'!H7</f>
        <v>62897.381621840628</v>
      </c>
      <c r="E7" s="63" t="s">
        <v>3</v>
      </c>
      <c r="F7" s="63" t="s">
        <v>3</v>
      </c>
      <c r="G7" s="63" t="s">
        <v>3</v>
      </c>
      <c r="H7" s="55">
        <f>'A-7'!H7</f>
        <v>3223.4668546157391</v>
      </c>
      <c r="I7" s="63" t="s">
        <v>3</v>
      </c>
      <c r="J7" s="63" t="s">
        <v>3</v>
      </c>
      <c r="K7" s="63" t="s">
        <v>3</v>
      </c>
      <c r="L7" s="63" t="s">
        <v>3</v>
      </c>
      <c r="M7" s="63" t="s">
        <v>3</v>
      </c>
      <c r="N7" s="63" t="s">
        <v>3</v>
      </c>
      <c r="O7" s="63" t="s">
        <v>3</v>
      </c>
    </row>
    <row r="8" spans="1:19">
      <c r="A8" s="5">
        <v>1995</v>
      </c>
      <c r="B8" s="63" t="s">
        <v>3</v>
      </c>
      <c r="C8" s="56" t="s">
        <v>34</v>
      </c>
      <c r="D8" s="57">
        <f>'A-6'!H8</f>
        <v>68344.466244427298</v>
      </c>
      <c r="E8" s="63" t="s">
        <v>3</v>
      </c>
      <c r="F8" s="63" t="s">
        <v>3</v>
      </c>
      <c r="G8" s="63" t="s">
        <v>3</v>
      </c>
      <c r="H8" s="55">
        <f>'A-7'!H8</f>
        <v>2769.1110031252074</v>
      </c>
      <c r="I8" s="63" t="s">
        <v>3</v>
      </c>
      <c r="J8" s="63" t="s">
        <v>3</v>
      </c>
      <c r="K8" s="63" t="s">
        <v>3</v>
      </c>
      <c r="L8" s="63" t="s">
        <v>3</v>
      </c>
      <c r="M8" s="63" t="s">
        <v>3</v>
      </c>
      <c r="N8" s="63" t="s">
        <v>3</v>
      </c>
      <c r="O8" s="63" t="s">
        <v>3</v>
      </c>
    </row>
    <row r="9" spans="1:19">
      <c r="A9" s="5">
        <v>1996</v>
      </c>
      <c r="B9" s="63" t="s">
        <v>3</v>
      </c>
      <c r="C9" s="56" t="s">
        <v>34</v>
      </c>
      <c r="D9" s="57">
        <f>'A-6'!H9</f>
        <v>67877.221965288933</v>
      </c>
      <c r="E9" s="63" t="s">
        <v>3</v>
      </c>
      <c r="F9" s="63" t="s">
        <v>3</v>
      </c>
      <c r="G9" s="63" t="s">
        <v>3</v>
      </c>
      <c r="H9" s="55">
        <f>'A-7'!H9</f>
        <v>3725.1728091595783</v>
      </c>
      <c r="I9" s="63" t="s">
        <v>3</v>
      </c>
      <c r="J9" s="63" t="s">
        <v>3</v>
      </c>
      <c r="K9" s="63" t="s">
        <v>3</v>
      </c>
      <c r="L9" s="63" t="s">
        <v>3</v>
      </c>
      <c r="M9" s="63" t="s">
        <v>3</v>
      </c>
      <c r="N9" s="63" t="s">
        <v>3</v>
      </c>
      <c r="O9" s="63" t="s">
        <v>3</v>
      </c>
    </row>
    <row r="10" spans="1:19">
      <c r="A10" s="5">
        <v>1997</v>
      </c>
      <c r="B10" s="63" t="s">
        <v>3</v>
      </c>
      <c r="C10" s="56" t="s">
        <v>34</v>
      </c>
      <c r="D10" s="57">
        <f>'A-6'!H10</f>
        <v>68670.30764961589</v>
      </c>
      <c r="E10" s="63" t="s">
        <v>3</v>
      </c>
      <c r="F10" s="63" t="s">
        <v>3</v>
      </c>
      <c r="G10" s="63" t="s">
        <v>3</v>
      </c>
      <c r="H10" s="55">
        <f>'A-7'!H10</f>
        <v>2877.5822702558448</v>
      </c>
      <c r="I10" s="63" t="s">
        <v>3</v>
      </c>
      <c r="J10" s="63" t="s">
        <v>3</v>
      </c>
      <c r="K10" s="63" t="s">
        <v>3</v>
      </c>
      <c r="L10" s="63" t="s">
        <v>3</v>
      </c>
      <c r="M10" s="63" t="s">
        <v>3</v>
      </c>
      <c r="N10" s="63" t="s">
        <v>3</v>
      </c>
      <c r="O10" s="63" t="s">
        <v>3</v>
      </c>
    </row>
    <row r="11" spans="1:19">
      <c r="A11" s="5">
        <v>1998</v>
      </c>
      <c r="B11" s="63" t="s">
        <v>3</v>
      </c>
      <c r="C11" s="56" t="s">
        <v>34</v>
      </c>
      <c r="D11" s="57">
        <f>'A-6'!H11</f>
        <v>64715.638142303382</v>
      </c>
      <c r="E11" s="63" t="s">
        <v>3</v>
      </c>
      <c r="F11" s="63" t="s">
        <v>3</v>
      </c>
      <c r="G11" s="63" t="s">
        <v>3</v>
      </c>
      <c r="H11" s="55">
        <f>'A-7'!H11</f>
        <v>3861.8259290123638</v>
      </c>
      <c r="I11" s="63" t="s">
        <v>3</v>
      </c>
      <c r="J11" s="63" t="s">
        <v>3</v>
      </c>
      <c r="K11" s="63" t="s">
        <v>3</v>
      </c>
      <c r="L11" s="63" t="s">
        <v>3</v>
      </c>
      <c r="M11" s="63" t="s">
        <v>3</v>
      </c>
      <c r="N11" s="63" t="s">
        <v>3</v>
      </c>
      <c r="O11" s="63" t="s">
        <v>3</v>
      </c>
    </row>
    <row r="12" spans="1:19">
      <c r="A12" s="5">
        <v>1999</v>
      </c>
      <c r="B12" s="63" t="s">
        <v>3</v>
      </c>
      <c r="C12" s="56" t="s">
        <v>34</v>
      </c>
      <c r="D12" s="57">
        <f>'A-6'!H12</f>
        <v>54681.413549031065</v>
      </c>
      <c r="E12" s="63" t="s">
        <v>3</v>
      </c>
      <c r="F12" s="63" t="s">
        <v>3</v>
      </c>
      <c r="G12" s="63" t="s">
        <v>3</v>
      </c>
      <c r="H12" s="55">
        <f>'A-7'!H12</f>
        <v>3279.1882823266728</v>
      </c>
      <c r="I12" s="63" t="s">
        <v>3</v>
      </c>
      <c r="J12" s="63" t="s">
        <v>3</v>
      </c>
      <c r="K12" s="63" t="s">
        <v>3</v>
      </c>
      <c r="L12" s="63" t="s">
        <v>3</v>
      </c>
      <c r="M12" s="63" t="s">
        <v>3</v>
      </c>
      <c r="N12" s="63" t="s">
        <v>3</v>
      </c>
      <c r="O12" s="63" t="s">
        <v>3</v>
      </c>
    </row>
    <row r="13" spans="1:19">
      <c r="A13" s="5">
        <v>2000</v>
      </c>
      <c r="B13" s="63" t="s">
        <v>3</v>
      </c>
      <c r="C13" s="56" t="s">
        <v>34</v>
      </c>
      <c r="D13" s="57">
        <f>'A-6'!H13</f>
        <v>58707.552987198615</v>
      </c>
      <c r="E13" s="63" t="s">
        <v>3</v>
      </c>
      <c r="F13" s="63" t="s">
        <v>3</v>
      </c>
      <c r="G13" s="63" t="s">
        <v>3</v>
      </c>
      <c r="H13" s="55">
        <f>'A-7'!H13</f>
        <v>2570.0499680338298</v>
      </c>
      <c r="I13" s="63" t="s">
        <v>3</v>
      </c>
      <c r="J13" s="63" t="s">
        <v>3</v>
      </c>
      <c r="K13" s="63" t="s">
        <v>3</v>
      </c>
      <c r="L13" s="63" t="s">
        <v>3</v>
      </c>
      <c r="M13" s="63" t="s">
        <v>3</v>
      </c>
      <c r="N13" s="63" t="s">
        <v>3</v>
      </c>
      <c r="O13" s="63" t="s">
        <v>3</v>
      </c>
    </row>
    <row r="14" spans="1:19">
      <c r="A14" s="5">
        <v>2001</v>
      </c>
      <c r="B14" s="63" t="s">
        <v>3</v>
      </c>
      <c r="C14" s="56" t="s">
        <v>34</v>
      </c>
      <c r="D14" s="57">
        <f>'A-6'!H14</f>
        <v>58633.009080822922</v>
      </c>
      <c r="E14" s="63" t="s">
        <v>3</v>
      </c>
      <c r="F14" s="63" t="s">
        <v>3</v>
      </c>
      <c r="G14" s="63" t="s">
        <v>3</v>
      </c>
      <c r="H14" s="55">
        <f>'A-7'!H14</f>
        <v>3898.3395033723746</v>
      </c>
      <c r="I14" s="63" t="s">
        <v>3</v>
      </c>
      <c r="J14" s="63" t="s">
        <v>3</v>
      </c>
      <c r="K14" s="63" t="s">
        <v>3</v>
      </c>
      <c r="L14" s="63" t="s">
        <v>3</v>
      </c>
      <c r="M14" s="63" t="s">
        <v>3</v>
      </c>
      <c r="N14" s="63" t="s">
        <v>3</v>
      </c>
      <c r="O14" s="63" t="s">
        <v>3</v>
      </c>
    </row>
    <row r="15" spans="1:19">
      <c r="A15" s="5">
        <v>2002</v>
      </c>
      <c r="B15" s="63" t="s">
        <v>3</v>
      </c>
      <c r="C15" s="56" t="s">
        <v>34</v>
      </c>
      <c r="D15" s="57">
        <f>'A-6'!H15</f>
        <v>58765.958522090914</v>
      </c>
      <c r="E15" s="63" t="s">
        <v>3</v>
      </c>
      <c r="F15" s="63" t="s">
        <v>3</v>
      </c>
      <c r="G15" s="63" t="s">
        <v>3</v>
      </c>
      <c r="H15" s="55">
        <f>'A-7'!H15</f>
        <v>2400.790479697192</v>
      </c>
      <c r="I15" s="63" t="s">
        <v>3</v>
      </c>
      <c r="J15" s="63" t="s">
        <v>3</v>
      </c>
      <c r="K15" s="63" t="s">
        <v>3</v>
      </c>
      <c r="L15" s="63" t="s">
        <v>3</v>
      </c>
      <c r="M15" s="63" t="s">
        <v>3</v>
      </c>
      <c r="N15" s="63" t="s">
        <v>3</v>
      </c>
      <c r="O15" s="63" t="s">
        <v>3</v>
      </c>
    </row>
    <row r="16" spans="1:19">
      <c r="A16" s="5">
        <v>2003</v>
      </c>
      <c r="B16" s="63" t="s">
        <v>3</v>
      </c>
      <c r="C16" s="56" t="s">
        <v>34</v>
      </c>
      <c r="D16" s="57">
        <f>'A-6'!H16</f>
        <v>59940.217170978103</v>
      </c>
      <c r="E16" s="63" t="s">
        <v>3</v>
      </c>
      <c r="F16" s="63" t="s">
        <v>3</v>
      </c>
      <c r="G16" s="63" t="s">
        <v>3</v>
      </c>
      <c r="H16" s="55">
        <f>'A-7'!H16</f>
        <v>3914.945829640702</v>
      </c>
      <c r="I16" s="63" t="s">
        <v>3</v>
      </c>
      <c r="J16" s="63" t="s">
        <v>3</v>
      </c>
      <c r="K16" s="63" t="s">
        <v>3</v>
      </c>
      <c r="L16" s="63" t="s">
        <v>3</v>
      </c>
      <c r="M16" s="63" t="s">
        <v>3</v>
      </c>
      <c r="N16" s="63" t="s">
        <v>3</v>
      </c>
      <c r="O16" s="63" t="s">
        <v>3</v>
      </c>
    </row>
    <row r="17" spans="1:15">
      <c r="A17" s="5">
        <v>2004</v>
      </c>
      <c r="B17" s="63" t="s">
        <v>3</v>
      </c>
      <c r="C17" s="56" t="s">
        <v>34</v>
      </c>
      <c r="D17" s="57">
        <f>'A-6'!H17</f>
        <v>54001.296465087893</v>
      </c>
      <c r="E17" s="63" t="s">
        <v>3</v>
      </c>
      <c r="F17" s="63" t="s">
        <v>3</v>
      </c>
      <c r="G17" s="63" t="s">
        <v>3</v>
      </c>
      <c r="H17" s="55">
        <f>'A-7'!H17</f>
        <v>2843.290504649804</v>
      </c>
      <c r="I17" s="63" t="s">
        <v>3</v>
      </c>
      <c r="J17" s="63" t="s">
        <v>3</v>
      </c>
      <c r="K17" s="63" t="s">
        <v>3</v>
      </c>
      <c r="L17" s="63" t="s">
        <v>3</v>
      </c>
      <c r="M17" s="63" t="s">
        <v>3</v>
      </c>
      <c r="N17" s="63" t="s">
        <v>3</v>
      </c>
      <c r="O17" s="63" t="s">
        <v>3</v>
      </c>
    </row>
    <row r="18" spans="1:15">
      <c r="A18" s="5">
        <v>2005</v>
      </c>
      <c r="B18" s="63" t="s">
        <v>3</v>
      </c>
      <c r="C18" s="56" t="str">
        <f>'A-5'!I3</f>
        <v>..</v>
      </c>
      <c r="D18" s="57">
        <f>'A-6'!H18</f>
        <v>57278.154370097705</v>
      </c>
      <c r="E18" s="63" t="s">
        <v>3</v>
      </c>
      <c r="F18" s="63" t="s">
        <v>3</v>
      </c>
      <c r="G18" s="63" t="s">
        <v>3</v>
      </c>
      <c r="H18" s="55">
        <f>'A-7'!H18</f>
        <v>2975.4617876822167</v>
      </c>
      <c r="I18" s="63" t="s">
        <v>3</v>
      </c>
      <c r="J18" s="63" t="s">
        <v>3</v>
      </c>
      <c r="K18" s="63" t="s">
        <v>3</v>
      </c>
      <c r="L18" s="63" t="s">
        <v>3</v>
      </c>
      <c r="M18" s="63" t="s">
        <v>3</v>
      </c>
      <c r="N18" s="63" t="s">
        <v>3</v>
      </c>
      <c r="O18" s="63" t="s">
        <v>3</v>
      </c>
    </row>
    <row r="19" spans="1:15">
      <c r="A19" s="5">
        <v>2006</v>
      </c>
      <c r="B19" s="63" t="s">
        <v>3</v>
      </c>
      <c r="C19" s="56" t="str">
        <f>'A-5'!I4</f>
        <v>..</v>
      </c>
      <c r="D19" s="57">
        <f>'A-6'!H19</f>
        <v>57317.347557985951</v>
      </c>
      <c r="E19" s="63" t="s">
        <v>3</v>
      </c>
      <c r="F19" s="63" t="s">
        <v>3</v>
      </c>
      <c r="G19" s="63" t="s">
        <v>3</v>
      </c>
      <c r="H19" s="55">
        <f>'A-7'!H19</f>
        <v>3130.148194286679</v>
      </c>
      <c r="I19" s="63" t="s">
        <v>3</v>
      </c>
      <c r="J19" s="63" t="s">
        <v>3</v>
      </c>
      <c r="K19" s="63" t="s">
        <v>3</v>
      </c>
      <c r="L19" s="63" t="s">
        <v>3</v>
      </c>
      <c r="M19" s="63" t="s">
        <v>3</v>
      </c>
      <c r="N19" s="63" t="s">
        <v>3</v>
      </c>
      <c r="O19" s="63" t="s">
        <v>3</v>
      </c>
    </row>
    <row r="20" spans="1:15">
      <c r="A20" s="5">
        <v>2007</v>
      </c>
      <c r="B20" s="63" t="s">
        <v>3</v>
      </c>
      <c r="C20" s="56" t="str">
        <f>'A-5'!I5</f>
        <v>..</v>
      </c>
      <c r="D20" s="57">
        <f>'A-6'!H20</f>
        <v>53926.752558712193</v>
      </c>
      <c r="E20" s="63" t="s">
        <v>3</v>
      </c>
      <c r="F20" s="63" t="s">
        <v>3</v>
      </c>
      <c r="G20" s="63" t="s">
        <v>3</v>
      </c>
      <c r="H20" s="55">
        <f>'A-7'!H20</f>
        <v>3266.9431372087015</v>
      </c>
      <c r="I20" s="63" t="s">
        <v>3</v>
      </c>
      <c r="J20" s="63" t="s">
        <v>3</v>
      </c>
      <c r="K20" s="63" t="s">
        <v>3</v>
      </c>
      <c r="L20" s="63" t="s">
        <v>3</v>
      </c>
      <c r="M20" s="63" t="s">
        <v>3</v>
      </c>
      <c r="N20" s="63" t="s">
        <v>3</v>
      </c>
      <c r="O20" s="63" t="s">
        <v>3</v>
      </c>
    </row>
    <row r="21" spans="1:15">
      <c r="A21" s="5">
        <v>2008</v>
      </c>
      <c r="B21" s="63" t="s">
        <v>3</v>
      </c>
      <c r="C21" s="56">
        <f>'A-5'!I6</f>
        <v>319053.99999999983</v>
      </c>
      <c r="D21" s="57">
        <f>'A-6'!H21</f>
        <v>63059.533830554756</v>
      </c>
      <c r="E21" s="63" t="s">
        <v>3</v>
      </c>
      <c r="F21" s="63" t="s">
        <v>3</v>
      </c>
      <c r="G21" s="63" t="s">
        <v>3</v>
      </c>
      <c r="H21" s="55">
        <f>'A-7'!H21</f>
        <v>3081.1908017402102</v>
      </c>
      <c r="I21" s="63" t="s">
        <v>3</v>
      </c>
      <c r="J21" s="63" t="s">
        <v>3</v>
      </c>
      <c r="K21" s="63" t="s">
        <v>3</v>
      </c>
      <c r="L21" s="63" t="s">
        <v>3</v>
      </c>
      <c r="M21" s="63" t="s">
        <v>3</v>
      </c>
      <c r="N21" s="63" t="s">
        <v>3</v>
      </c>
      <c r="O21" s="63" t="s">
        <v>3</v>
      </c>
    </row>
    <row r="22" spans="1:15">
      <c r="A22" s="5">
        <v>2009</v>
      </c>
      <c r="B22" s="63" t="s">
        <v>3</v>
      </c>
      <c r="C22" s="56">
        <f>'A-5'!I7</f>
        <v>319054</v>
      </c>
      <c r="D22" s="57">
        <f>'A-6'!H22</f>
        <v>73739</v>
      </c>
      <c r="E22" s="63" t="s">
        <v>3</v>
      </c>
      <c r="F22" s="63" t="s">
        <v>3</v>
      </c>
      <c r="G22" s="63" t="s">
        <v>3</v>
      </c>
      <c r="H22" s="55">
        <f>'A-7'!H22</f>
        <v>2906</v>
      </c>
      <c r="I22" s="63" t="s">
        <v>3</v>
      </c>
      <c r="J22" s="63" t="s">
        <v>3</v>
      </c>
      <c r="K22" s="63" t="s">
        <v>3</v>
      </c>
      <c r="L22" s="63" t="s">
        <v>3</v>
      </c>
      <c r="M22" s="63" t="s">
        <v>3</v>
      </c>
      <c r="N22" s="63" t="s">
        <v>3</v>
      </c>
      <c r="O22" s="63" t="s">
        <v>3</v>
      </c>
    </row>
    <row r="23" spans="1:15">
      <c r="A23" s="5">
        <v>2010</v>
      </c>
      <c r="B23" s="63" t="s">
        <v>3</v>
      </c>
      <c r="C23" s="56">
        <f>'A-5'!I8</f>
        <v>288053.98376693192</v>
      </c>
      <c r="D23" s="57">
        <f>'A-6'!H23</f>
        <v>80260</v>
      </c>
      <c r="E23" s="63" t="s">
        <v>3</v>
      </c>
      <c r="F23" s="63" t="s">
        <v>3</v>
      </c>
      <c r="G23" s="63" t="s">
        <v>3</v>
      </c>
      <c r="H23" s="55">
        <f>'A-7'!H23</f>
        <v>3262</v>
      </c>
      <c r="I23" s="63" t="s">
        <v>3</v>
      </c>
      <c r="J23" s="63" t="s">
        <v>3</v>
      </c>
      <c r="K23" s="63" t="s">
        <v>3</v>
      </c>
      <c r="L23" s="63" t="s">
        <v>3</v>
      </c>
      <c r="M23" s="63" t="s">
        <v>3</v>
      </c>
      <c r="N23" s="63" t="s">
        <v>3</v>
      </c>
      <c r="O23" s="63" t="s">
        <v>3</v>
      </c>
    </row>
    <row r="24" spans="1:15">
      <c r="A24" s="5">
        <v>2011</v>
      </c>
      <c r="B24" s="63" t="s">
        <v>3</v>
      </c>
      <c r="C24" s="56">
        <f>'A-5'!I9</f>
        <v>260066</v>
      </c>
      <c r="D24" s="57">
        <f>'A-6'!H24</f>
        <v>82827</v>
      </c>
      <c r="E24" s="63" t="s">
        <v>3</v>
      </c>
      <c r="F24" s="63" t="s">
        <v>3</v>
      </c>
      <c r="G24" s="63" t="s">
        <v>3</v>
      </c>
      <c r="H24" s="55">
        <f>'A-7'!H24</f>
        <v>3339</v>
      </c>
      <c r="I24" s="63" t="s">
        <v>3</v>
      </c>
      <c r="J24" s="63" t="s">
        <v>3</v>
      </c>
      <c r="K24" s="63" t="s">
        <v>3</v>
      </c>
      <c r="L24" s="63" t="s">
        <v>3</v>
      </c>
      <c r="M24" s="63" t="s">
        <v>3</v>
      </c>
      <c r="N24" s="63" t="s">
        <v>3</v>
      </c>
      <c r="O24" s="63" t="s">
        <v>3</v>
      </c>
    </row>
    <row r="25" spans="1:15">
      <c r="A25" s="5">
        <v>2012</v>
      </c>
      <c r="B25" s="63" t="s">
        <v>3</v>
      </c>
      <c r="C25" s="56">
        <f>'A-5'!I10</f>
        <v>311527.44558385218</v>
      </c>
      <c r="D25" s="57">
        <f>'A-6'!H25</f>
        <v>99766</v>
      </c>
      <c r="E25" s="63" t="s">
        <v>3</v>
      </c>
      <c r="F25" s="63" t="s">
        <v>3</v>
      </c>
      <c r="G25" s="63" t="s">
        <v>3</v>
      </c>
      <c r="H25" s="55">
        <f>'A-7'!H25</f>
        <v>4348</v>
      </c>
      <c r="I25" s="63" t="s">
        <v>3</v>
      </c>
      <c r="J25" s="63" t="s">
        <v>3</v>
      </c>
      <c r="K25" s="63" t="s">
        <v>3</v>
      </c>
      <c r="L25" s="63" t="s">
        <v>3</v>
      </c>
      <c r="M25" s="63" t="s">
        <v>3</v>
      </c>
      <c r="N25" s="63" t="s">
        <v>3</v>
      </c>
      <c r="O25" s="63" t="s">
        <v>3</v>
      </c>
    </row>
    <row r="26" spans="1:15">
      <c r="A26" s="5">
        <v>2013</v>
      </c>
      <c r="B26" s="63" t="s">
        <v>3</v>
      </c>
      <c r="C26" s="56">
        <f>'A-5'!I11</f>
        <v>373172</v>
      </c>
      <c r="D26" s="57">
        <f>'A-6'!H26</f>
        <v>95218</v>
      </c>
      <c r="E26" s="63" t="s">
        <v>3</v>
      </c>
      <c r="F26" s="63" t="s">
        <v>3</v>
      </c>
      <c r="G26" s="63" t="s">
        <v>3</v>
      </c>
      <c r="H26" s="55">
        <f>'A-7'!H26</f>
        <v>4183</v>
      </c>
      <c r="I26" s="63" t="s">
        <v>3</v>
      </c>
      <c r="J26" s="63" t="s">
        <v>3</v>
      </c>
      <c r="K26" s="63" t="s">
        <v>3</v>
      </c>
      <c r="L26" s="63" t="s">
        <v>3</v>
      </c>
      <c r="M26" s="63" t="s">
        <v>3</v>
      </c>
      <c r="N26" s="63" t="s">
        <v>3</v>
      </c>
      <c r="O26" s="63" t="s">
        <v>3</v>
      </c>
    </row>
    <row r="27" spans="1:15">
      <c r="A27" s="1"/>
      <c r="B27" s="43"/>
      <c r="C27" s="44"/>
      <c r="D27" s="45"/>
      <c r="E27" s="43"/>
      <c r="F27" s="43"/>
      <c r="G27" s="46"/>
      <c r="H27" s="46"/>
      <c r="I27" s="48"/>
      <c r="J27" s="48"/>
      <c r="K27" s="43"/>
      <c r="L27" s="43"/>
      <c r="M27" s="43"/>
      <c r="N27" s="50"/>
      <c r="O27" s="46"/>
    </row>
    <row r="28" spans="1:15" ht="45">
      <c r="A28" s="51" t="s">
        <v>147</v>
      </c>
      <c r="B28" s="43"/>
      <c r="C28" s="44"/>
      <c r="D28" s="45"/>
      <c r="E28" s="43"/>
      <c r="F28" s="43"/>
      <c r="G28" s="46"/>
      <c r="H28" s="46"/>
      <c r="I28" s="48"/>
      <c r="J28" s="48"/>
      <c r="K28" s="43"/>
      <c r="L28" s="43"/>
      <c r="M28" s="43"/>
      <c r="N28" s="50"/>
      <c r="O28" s="46"/>
    </row>
    <row r="29" spans="1:15">
      <c r="A29" s="39" t="s">
        <v>121</v>
      </c>
      <c r="B29" s="47" t="str">
        <f t="shared" ref="B29:O29" si="0">IFERROR(100*((B25/B3)^(1/22)-1),"-")</f>
        <v>-</v>
      </c>
      <c r="C29" s="47" t="str">
        <f t="shared" si="0"/>
        <v>-</v>
      </c>
      <c r="D29" s="47">
        <f t="shared" si="0"/>
        <v>1.0055067864151557</v>
      </c>
      <c r="E29" s="47" t="str">
        <f t="shared" si="0"/>
        <v>-</v>
      </c>
      <c r="F29" s="47" t="str">
        <f t="shared" si="0"/>
        <v>-</v>
      </c>
      <c r="G29" s="47" t="str">
        <f t="shared" si="0"/>
        <v>-</v>
      </c>
      <c r="H29" s="47">
        <f t="shared" si="0"/>
        <v>-0.25177062271868333</v>
      </c>
      <c r="I29" s="47" t="str">
        <f t="shared" si="0"/>
        <v>-</v>
      </c>
      <c r="J29" s="47" t="str">
        <f t="shared" si="0"/>
        <v>-</v>
      </c>
      <c r="K29" s="47" t="str">
        <f t="shared" si="0"/>
        <v>-</v>
      </c>
      <c r="L29" s="47" t="str">
        <f t="shared" si="0"/>
        <v>-</v>
      </c>
      <c r="M29" s="47" t="str">
        <f t="shared" si="0"/>
        <v>-</v>
      </c>
      <c r="N29" s="47" t="str">
        <f t="shared" si="0"/>
        <v>-</v>
      </c>
      <c r="O29" s="47" t="str">
        <f t="shared" si="0"/>
        <v>-</v>
      </c>
    </row>
    <row r="30" spans="1:15">
      <c r="A30" s="39" t="s">
        <v>197</v>
      </c>
      <c r="B30" s="47" t="str">
        <f t="shared" ref="B30:O30" si="1">IFERROR(100*((B25/B18)^(1/7)-1),"-")</f>
        <v>-</v>
      </c>
      <c r="C30" s="47" t="str">
        <f t="shared" si="1"/>
        <v>-</v>
      </c>
      <c r="D30" s="47">
        <f t="shared" si="1"/>
        <v>8.2499362362409947</v>
      </c>
      <c r="E30" s="47" t="str">
        <f t="shared" si="1"/>
        <v>-</v>
      </c>
      <c r="F30" s="47" t="str">
        <f t="shared" si="1"/>
        <v>-</v>
      </c>
      <c r="G30" s="47" t="str">
        <f t="shared" si="1"/>
        <v>-</v>
      </c>
      <c r="H30" s="47">
        <f t="shared" si="1"/>
        <v>5.5683160431693635</v>
      </c>
      <c r="I30" s="47" t="str">
        <f t="shared" si="1"/>
        <v>-</v>
      </c>
      <c r="J30" s="47" t="str">
        <f t="shared" si="1"/>
        <v>-</v>
      </c>
      <c r="K30" s="47" t="str">
        <f t="shared" si="1"/>
        <v>-</v>
      </c>
      <c r="L30" s="47" t="str">
        <f t="shared" si="1"/>
        <v>-</v>
      </c>
      <c r="M30" s="47" t="str">
        <f t="shared" si="1"/>
        <v>-</v>
      </c>
      <c r="N30" s="47" t="str">
        <f t="shared" si="1"/>
        <v>-</v>
      </c>
      <c r="O30" s="47" t="str">
        <f t="shared" si="1"/>
        <v>-</v>
      </c>
    </row>
    <row r="31" spans="1:15">
      <c r="A31" s="1"/>
      <c r="B31" s="43"/>
      <c r="C31" s="44"/>
      <c r="D31" s="45"/>
      <c r="E31" s="43"/>
      <c r="F31" s="43"/>
      <c r="G31" s="46"/>
      <c r="H31" s="46"/>
      <c r="I31" s="48"/>
      <c r="J31" s="48"/>
      <c r="K31" s="43"/>
      <c r="L31" s="43"/>
      <c r="M31" s="43"/>
      <c r="N31" s="50"/>
      <c r="O31" s="46"/>
    </row>
    <row r="32" spans="1:15" ht="30">
      <c r="A32" s="51" t="s">
        <v>122</v>
      </c>
      <c r="B32" s="43"/>
      <c r="C32" s="44"/>
      <c r="D32" s="45"/>
      <c r="E32" s="43"/>
      <c r="F32" s="43"/>
      <c r="G32" s="46"/>
      <c r="H32" s="46"/>
      <c r="I32" s="48"/>
      <c r="J32" s="48"/>
      <c r="K32" s="43"/>
      <c r="L32" s="43"/>
      <c r="M32" s="43"/>
      <c r="N32" s="50"/>
      <c r="O32" s="46"/>
    </row>
    <row r="33" spans="1:15">
      <c r="A33" s="39" t="s">
        <v>121</v>
      </c>
      <c r="B33" s="47" t="str">
        <f>IFERROR((B25-B3)/B3*100,"-")</f>
        <v>-</v>
      </c>
      <c r="C33" s="47" t="str">
        <f t="shared" ref="C33:O33" si="2">IFERROR((C25-C3)/C3*100,"-")</f>
        <v>-</v>
      </c>
      <c r="D33" s="47">
        <f t="shared" si="2"/>
        <v>24.620974902836835</v>
      </c>
      <c r="E33" s="47" t="str">
        <f t="shared" si="2"/>
        <v>-</v>
      </c>
      <c r="F33" s="47" t="str">
        <f t="shared" si="2"/>
        <v>-</v>
      </c>
      <c r="G33" s="47" t="str">
        <f t="shared" si="2"/>
        <v>-</v>
      </c>
      <c r="H33" s="47">
        <f t="shared" si="2"/>
        <v>-5.3949550003187099</v>
      </c>
      <c r="I33" s="47" t="str">
        <f t="shared" si="2"/>
        <v>-</v>
      </c>
      <c r="J33" s="47" t="str">
        <f t="shared" si="2"/>
        <v>-</v>
      </c>
      <c r="K33" s="47" t="str">
        <f t="shared" si="2"/>
        <v>-</v>
      </c>
      <c r="L33" s="47" t="str">
        <f t="shared" si="2"/>
        <v>-</v>
      </c>
      <c r="M33" s="47" t="str">
        <f t="shared" si="2"/>
        <v>-</v>
      </c>
      <c r="N33" s="47" t="str">
        <f t="shared" si="2"/>
        <v>-</v>
      </c>
      <c r="O33" s="47" t="str">
        <f t="shared" si="2"/>
        <v>-</v>
      </c>
    </row>
    <row r="34" spans="1:15">
      <c r="A34" s="39" t="s">
        <v>197</v>
      </c>
      <c r="B34" s="47" t="str">
        <f>IFERROR((B25-B18)/B18*100,"-")</f>
        <v>-</v>
      </c>
      <c r="C34" s="47" t="str">
        <f t="shared" ref="C34:O34" si="3">IFERROR((C25-C18)/C18*100,"-")</f>
        <v>-</v>
      </c>
      <c r="D34" s="47">
        <f t="shared" si="3"/>
        <v>74.178098259540377</v>
      </c>
      <c r="E34" s="47" t="str">
        <f t="shared" si="3"/>
        <v>-</v>
      </c>
      <c r="F34" s="47" t="str">
        <f t="shared" si="3"/>
        <v>-</v>
      </c>
      <c r="G34" s="47" t="str">
        <f t="shared" si="3"/>
        <v>-</v>
      </c>
      <c r="H34" s="47">
        <f t="shared" si="3"/>
        <v>46.12857802441966</v>
      </c>
      <c r="I34" s="47" t="str">
        <f t="shared" si="3"/>
        <v>-</v>
      </c>
      <c r="J34" s="47" t="str">
        <f t="shared" si="3"/>
        <v>-</v>
      </c>
      <c r="K34" s="47" t="str">
        <f t="shared" si="3"/>
        <v>-</v>
      </c>
      <c r="L34" s="47" t="str">
        <f t="shared" si="3"/>
        <v>-</v>
      </c>
      <c r="M34" s="47" t="str">
        <f t="shared" si="3"/>
        <v>-</v>
      </c>
      <c r="N34" s="47" t="str">
        <f t="shared" si="3"/>
        <v>-</v>
      </c>
      <c r="O34" s="47" t="str">
        <f t="shared" si="3"/>
        <v>-</v>
      </c>
    </row>
    <row r="35" spans="1:15">
      <c r="A35" s="39"/>
      <c r="B35" s="16"/>
      <c r="C35" s="17"/>
      <c r="D35" s="13"/>
      <c r="E35" s="13"/>
      <c r="F35" s="13"/>
      <c r="G35" s="13"/>
      <c r="H35" s="33"/>
      <c r="I35" s="33"/>
      <c r="J35" s="2"/>
      <c r="K35" s="2"/>
      <c r="L35" s="13"/>
      <c r="M35" s="2"/>
      <c r="N35" s="39"/>
      <c r="O35" s="33"/>
    </row>
    <row r="36" spans="1:15">
      <c r="A36" s="1"/>
      <c r="B36" s="34" t="s">
        <v>113</v>
      </c>
    </row>
    <row r="37" spans="1:15">
      <c r="A37" s="1"/>
      <c r="B37" s="348" t="s">
        <v>118</v>
      </c>
      <c r="C37" s="348"/>
      <c r="D37" s="348"/>
      <c r="E37" s="348"/>
      <c r="F37" s="348"/>
      <c r="G37" s="348"/>
      <c r="H37" s="348"/>
      <c r="I37" s="348"/>
      <c r="J37" s="348"/>
      <c r="K37" s="348"/>
      <c r="L37" s="348"/>
    </row>
    <row r="38" spans="1:15">
      <c r="B38" s="348"/>
      <c r="C38" s="348"/>
      <c r="D38" s="348"/>
      <c r="E38" s="348"/>
      <c r="F38" s="348"/>
      <c r="G38" s="348"/>
      <c r="H38" s="348"/>
      <c r="I38" s="348"/>
      <c r="J38" s="348"/>
      <c r="K38" s="348"/>
      <c r="L38" s="348"/>
    </row>
    <row r="39" spans="1:15">
      <c r="B39" s="349" t="s">
        <v>117</v>
      </c>
      <c r="C39" s="349"/>
      <c r="D39" s="349"/>
      <c r="E39" s="349"/>
      <c r="F39" s="349"/>
      <c r="G39" s="349"/>
      <c r="H39" s="349"/>
      <c r="I39" s="349"/>
      <c r="J39" s="349"/>
      <c r="K39" s="349"/>
      <c r="L39" s="349"/>
    </row>
    <row r="40" spans="1:15">
      <c r="B40" s="349"/>
      <c r="C40" s="349"/>
      <c r="D40" s="349"/>
      <c r="E40" s="349"/>
      <c r="F40" s="349"/>
      <c r="G40" s="349"/>
      <c r="H40" s="349"/>
      <c r="I40" s="349"/>
      <c r="J40" s="349"/>
      <c r="K40" s="349"/>
      <c r="L40" s="349"/>
    </row>
    <row r="41" spans="1:15">
      <c r="B41" s="34" t="s">
        <v>116</v>
      </c>
    </row>
    <row r="42" spans="1:15">
      <c r="B42" s="345" t="s">
        <v>120</v>
      </c>
      <c r="C42" s="345"/>
      <c r="D42" s="345"/>
      <c r="E42" s="345"/>
      <c r="F42" s="345"/>
      <c r="G42" s="345"/>
      <c r="H42" s="345"/>
      <c r="I42" s="345"/>
      <c r="J42" s="345"/>
      <c r="K42" s="345"/>
      <c r="L42" s="345"/>
    </row>
    <row r="43" spans="1:15">
      <c r="B43" s="345"/>
      <c r="C43" s="345"/>
      <c r="D43" s="345"/>
      <c r="E43" s="345"/>
      <c r="F43" s="345"/>
      <c r="G43" s="345"/>
      <c r="H43" s="345"/>
      <c r="I43" s="345"/>
      <c r="J43" s="345"/>
      <c r="K43" s="345"/>
      <c r="L43" s="345"/>
    </row>
    <row r="44" spans="1:15">
      <c r="B44" s="34" t="s">
        <v>131</v>
      </c>
    </row>
    <row r="46" spans="1:15">
      <c r="B46" s="89" t="s">
        <v>196</v>
      </c>
    </row>
  </sheetData>
  <mergeCells count="4">
    <mergeCell ref="B1:O1"/>
    <mergeCell ref="B37:L38"/>
    <mergeCell ref="B39:L40"/>
    <mergeCell ref="B42:L43"/>
  </mergeCells>
  <pageMargins left="0.70866141732283472" right="0.70866141732283472" top="0.74803149606299213" bottom="0.74803149606299213" header="0.31496062992125984" footer="0.31496062992125984"/>
  <pageSetup paperSize="5" scale="65" orientation="landscape" horizontalDpi="0" verticalDpi="0" r:id="rId1"/>
</worksheet>
</file>

<file path=xl/worksheets/sheet12.xml><?xml version="1.0" encoding="utf-8"?>
<worksheet xmlns="http://schemas.openxmlformats.org/spreadsheetml/2006/main" xmlns:r="http://schemas.openxmlformats.org/officeDocument/2006/relationships">
  <dimension ref="A1:S46"/>
  <sheetViews>
    <sheetView workbookViewId="0">
      <pane xSplit="1" ySplit="2" topLeftCell="B30" activePane="bottomRight" state="frozen"/>
      <selection activeCell="A35" sqref="A35"/>
      <selection pane="topRight" activeCell="A35" sqref="A35"/>
      <selection pane="bottomLeft" activeCell="A35" sqref="A35"/>
      <selection pane="bottomRight" activeCell="N2" sqref="N2"/>
    </sheetView>
  </sheetViews>
  <sheetFormatPr defaultColWidth="9.140625" defaultRowHeight="15"/>
  <cols>
    <col min="1" max="1" width="14.85546875" style="34" customWidth="1"/>
    <col min="2" max="2" width="13.28515625" style="34" customWidth="1"/>
    <col min="3" max="3" width="15" style="34" customWidth="1"/>
    <col min="4" max="4" width="14.5703125" style="34" customWidth="1"/>
    <col min="5" max="5" width="15.140625" style="34" customWidth="1"/>
    <col min="6" max="6" width="15.7109375" style="34" customWidth="1"/>
    <col min="7" max="7" width="14.85546875" style="34" customWidth="1"/>
    <col min="8" max="8" width="15" style="34" customWidth="1"/>
    <col min="9" max="9" width="14" style="34" customWidth="1"/>
    <col min="10" max="10" width="17.5703125" style="34" customWidth="1"/>
    <col min="11" max="11" width="15.85546875" style="34" customWidth="1"/>
    <col min="12" max="12" width="16.28515625" style="34" customWidth="1"/>
    <col min="13" max="13" width="16.5703125" style="34" customWidth="1"/>
    <col min="14" max="14" width="22.140625" style="34" customWidth="1"/>
    <col min="15" max="15" width="14.140625" style="34" customWidth="1"/>
    <col min="16" max="16384" width="9.140625" style="34"/>
  </cols>
  <sheetData>
    <row r="1" spans="1:19" ht="30">
      <c r="A1" s="22" t="s">
        <v>128</v>
      </c>
      <c r="B1" s="347" t="s">
        <v>129</v>
      </c>
      <c r="C1" s="346"/>
      <c r="D1" s="346"/>
      <c r="E1" s="346"/>
      <c r="F1" s="346"/>
      <c r="G1" s="346"/>
      <c r="H1" s="346"/>
      <c r="I1" s="346"/>
      <c r="J1" s="346"/>
      <c r="K1" s="346"/>
      <c r="L1" s="346"/>
      <c r="M1" s="346"/>
      <c r="N1" s="346"/>
      <c r="O1" s="346"/>
    </row>
    <row r="2" spans="1:19" ht="90">
      <c r="A2" s="14"/>
      <c r="B2" s="7" t="s">
        <v>84</v>
      </c>
      <c r="C2" s="7" t="s">
        <v>83</v>
      </c>
      <c r="D2" s="15" t="s">
        <v>112</v>
      </c>
      <c r="E2" s="7" t="s">
        <v>93</v>
      </c>
      <c r="F2" s="7" t="s">
        <v>94</v>
      </c>
      <c r="G2" s="7" t="s">
        <v>114</v>
      </c>
      <c r="H2" s="7" t="s">
        <v>109</v>
      </c>
      <c r="I2" s="49" t="s">
        <v>86</v>
      </c>
      <c r="J2" s="49" t="s">
        <v>87</v>
      </c>
      <c r="K2" s="7" t="s">
        <v>115</v>
      </c>
      <c r="L2" s="7" t="s">
        <v>110</v>
      </c>
      <c r="M2" s="7" t="s">
        <v>111</v>
      </c>
      <c r="N2" s="7" t="s">
        <v>293</v>
      </c>
      <c r="O2" s="7" t="s">
        <v>119</v>
      </c>
      <c r="P2" s="3"/>
      <c r="Q2" s="3"/>
      <c r="R2" s="3"/>
      <c r="S2" s="3"/>
    </row>
    <row r="3" spans="1:19">
      <c r="A3" s="5">
        <v>1990</v>
      </c>
      <c r="B3" s="63" t="s">
        <v>3</v>
      </c>
      <c r="C3" s="56" t="s">
        <v>34</v>
      </c>
      <c r="D3" s="57">
        <f>'A-6'!I3</f>
        <v>30215.339838306871</v>
      </c>
      <c r="E3" s="63" t="s">
        <v>3</v>
      </c>
      <c r="F3" s="63" t="s">
        <v>3</v>
      </c>
      <c r="G3" s="63" t="s">
        <v>3</v>
      </c>
      <c r="H3" s="55">
        <f>'A-7'!I3</f>
        <v>951.83494185965696</v>
      </c>
      <c r="I3" s="63" t="s">
        <v>3</v>
      </c>
      <c r="J3" s="63" t="s">
        <v>3</v>
      </c>
      <c r="K3" s="63" t="s">
        <v>3</v>
      </c>
      <c r="L3" s="63" t="s">
        <v>3</v>
      </c>
      <c r="M3" s="63" t="s">
        <v>3</v>
      </c>
      <c r="N3" s="63" t="s">
        <v>3</v>
      </c>
      <c r="O3" s="63" t="s">
        <v>3</v>
      </c>
      <c r="P3" s="1"/>
      <c r="Q3" s="1"/>
    </row>
    <row r="4" spans="1:19">
      <c r="A4" s="5">
        <v>1991</v>
      </c>
      <c r="B4" s="63" t="s">
        <v>3</v>
      </c>
      <c r="C4" s="56" t="s">
        <v>34</v>
      </c>
      <c r="D4" s="57">
        <f>'A-6'!I4</f>
        <v>30771.987442812126</v>
      </c>
      <c r="E4" s="63" t="s">
        <v>3</v>
      </c>
      <c r="F4" s="63" t="s">
        <v>3</v>
      </c>
      <c r="G4" s="63" t="s">
        <v>3</v>
      </c>
      <c r="H4" s="55">
        <f>'A-7'!I4</f>
        <v>2051.4371389268608</v>
      </c>
      <c r="I4" s="63" t="s">
        <v>3</v>
      </c>
      <c r="J4" s="63" t="s">
        <v>3</v>
      </c>
      <c r="K4" s="63" t="s">
        <v>3</v>
      </c>
      <c r="L4" s="63" t="s">
        <v>3</v>
      </c>
      <c r="M4" s="63" t="s">
        <v>3</v>
      </c>
      <c r="N4" s="63" t="s">
        <v>3</v>
      </c>
      <c r="O4" s="63" t="s">
        <v>3</v>
      </c>
      <c r="P4" s="1"/>
      <c r="Q4" s="1"/>
    </row>
    <row r="5" spans="1:19">
      <c r="A5" s="5">
        <v>1992</v>
      </c>
      <c r="B5" s="63" t="s">
        <v>3</v>
      </c>
      <c r="C5" s="56" t="s">
        <v>34</v>
      </c>
      <c r="D5" s="57">
        <f>'A-6'!I5</f>
        <v>28022.161641444629</v>
      </c>
      <c r="E5" s="63" t="s">
        <v>3</v>
      </c>
      <c r="F5" s="63" t="s">
        <v>3</v>
      </c>
      <c r="G5" s="63" t="s">
        <v>3</v>
      </c>
      <c r="H5" s="55">
        <f>'A-7'!I5</f>
        <v>1084.9592730638603</v>
      </c>
      <c r="I5" s="63" t="s">
        <v>3</v>
      </c>
      <c r="J5" s="63" t="s">
        <v>3</v>
      </c>
      <c r="K5" s="63" t="s">
        <v>3</v>
      </c>
      <c r="L5" s="63" t="s">
        <v>3</v>
      </c>
      <c r="M5" s="63" t="s">
        <v>3</v>
      </c>
      <c r="N5" s="63" t="s">
        <v>3</v>
      </c>
      <c r="O5" s="63" t="s">
        <v>3</v>
      </c>
    </row>
    <row r="6" spans="1:19">
      <c r="A6" s="5">
        <v>1993</v>
      </c>
      <c r="B6" s="63" t="s">
        <v>3</v>
      </c>
      <c r="C6" s="56" t="s">
        <v>34</v>
      </c>
      <c r="D6" s="57">
        <f>'A-6'!I6</f>
        <v>28679.045909426219</v>
      </c>
      <c r="E6" s="63" t="s">
        <v>3</v>
      </c>
      <c r="F6" s="63" t="s">
        <v>3</v>
      </c>
      <c r="G6" s="63" t="s">
        <v>3</v>
      </c>
      <c r="H6" s="55">
        <f>'A-7'!I6</f>
        <v>1566.1790271890368</v>
      </c>
      <c r="I6" s="63" t="s">
        <v>3</v>
      </c>
      <c r="J6" s="63" t="s">
        <v>3</v>
      </c>
      <c r="K6" s="63" t="s">
        <v>3</v>
      </c>
      <c r="L6" s="63" t="s">
        <v>3</v>
      </c>
      <c r="M6" s="63" t="s">
        <v>3</v>
      </c>
      <c r="N6" s="63" t="s">
        <v>3</v>
      </c>
      <c r="O6" s="63" t="s">
        <v>3</v>
      </c>
    </row>
    <row r="7" spans="1:19">
      <c r="A7" s="5">
        <v>1994</v>
      </c>
      <c r="B7" s="63" t="s">
        <v>3</v>
      </c>
      <c r="C7" s="56" t="s">
        <v>34</v>
      </c>
      <c r="D7" s="57">
        <f>'A-6'!I7</f>
        <v>33266.543874526549</v>
      </c>
      <c r="E7" s="63" t="s">
        <v>3</v>
      </c>
      <c r="F7" s="63" t="s">
        <v>3</v>
      </c>
      <c r="G7" s="63" t="s">
        <v>3</v>
      </c>
      <c r="H7" s="55">
        <f>'A-7'!I7</f>
        <v>1165.0566923178958</v>
      </c>
      <c r="I7" s="63" t="s">
        <v>3</v>
      </c>
      <c r="J7" s="63" t="s">
        <v>3</v>
      </c>
      <c r="K7" s="63" t="s">
        <v>3</v>
      </c>
      <c r="L7" s="63" t="s">
        <v>3</v>
      </c>
      <c r="M7" s="63" t="s">
        <v>3</v>
      </c>
      <c r="N7" s="63" t="s">
        <v>3</v>
      </c>
      <c r="O7" s="63" t="s">
        <v>3</v>
      </c>
    </row>
    <row r="8" spans="1:19">
      <c r="A8" s="5">
        <v>1995</v>
      </c>
      <c r="B8" s="63" t="s">
        <v>3</v>
      </c>
      <c r="C8" s="56" t="s">
        <v>34</v>
      </c>
      <c r="D8" s="57">
        <f>'A-6'!I8</f>
        <v>34602.364476454524</v>
      </c>
      <c r="E8" s="63" t="s">
        <v>3</v>
      </c>
      <c r="F8" s="63" t="s">
        <v>3</v>
      </c>
      <c r="G8" s="63" t="s">
        <v>3</v>
      </c>
      <c r="H8" s="55">
        <f>'A-7'!I8</f>
        <v>2101.0042505036145</v>
      </c>
      <c r="I8" s="63" t="s">
        <v>3</v>
      </c>
      <c r="J8" s="63" t="s">
        <v>3</v>
      </c>
      <c r="K8" s="63" t="s">
        <v>3</v>
      </c>
      <c r="L8" s="63" t="s">
        <v>3</v>
      </c>
      <c r="M8" s="63" t="s">
        <v>3</v>
      </c>
      <c r="N8" s="63" t="s">
        <v>3</v>
      </c>
      <c r="O8" s="63" t="s">
        <v>3</v>
      </c>
    </row>
    <row r="9" spans="1:19">
      <c r="A9" s="5">
        <v>1996</v>
      </c>
      <c r="B9" s="63" t="s">
        <v>3</v>
      </c>
      <c r="C9" s="56" t="s">
        <v>34</v>
      </c>
      <c r="D9" s="57">
        <f>'A-6'!I9</f>
        <v>33976.21945193901</v>
      </c>
      <c r="E9" s="63" t="s">
        <v>3</v>
      </c>
      <c r="F9" s="63" t="s">
        <v>3</v>
      </c>
      <c r="G9" s="63" t="s">
        <v>3</v>
      </c>
      <c r="H9" s="55">
        <f>'A-7'!I9</f>
        <v>1320.1277168641086</v>
      </c>
      <c r="I9" s="63" t="s">
        <v>3</v>
      </c>
      <c r="J9" s="63" t="s">
        <v>3</v>
      </c>
      <c r="K9" s="63" t="s">
        <v>3</v>
      </c>
      <c r="L9" s="63" t="s">
        <v>3</v>
      </c>
      <c r="M9" s="63" t="s">
        <v>3</v>
      </c>
      <c r="N9" s="63" t="s">
        <v>3</v>
      </c>
      <c r="O9" s="63" t="s">
        <v>3</v>
      </c>
    </row>
    <row r="10" spans="1:19">
      <c r="A10" s="5">
        <v>1997</v>
      </c>
      <c r="B10" s="63" t="s">
        <v>3</v>
      </c>
      <c r="C10" s="56" t="s">
        <v>34</v>
      </c>
      <c r="D10" s="57">
        <f>'A-6'!I10</f>
        <v>35529.219491399053</v>
      </c>
      <c r="E10" s="63" t="s">
        <v>3</v>
      </c>
      <c r="F10" s="63" t="s">
        <v>3</v>
      </c>
      <c r="G10" s="63" t="s">
        <v>3</v>
      </c>
      <c r="H10" s="55">
        <f>'A-7'!I10</f>
        <v>2009.4759958171155</v>
      </c>
      <c r="I10" s="63" t="s">
        <v>3</v>
      </c>
      <c r="J10" s="63" t="s">
        <v>3</v>
      </c>
      <c r="K10" s="63" t="s">
        <v>3</v>
      </c>
      <c r="L10" s="63" t="s">
        <v>3</v>
      </c>
      <c r="M10" s="63" t="s">
        <v>3</v>
      </c>
      <c r="N10" s="63" t="s">
        <v>3</v>
      </c>
      <c r="O10" s="63" t="s">
        <v>3</v>
      </c>
    </row>
    <row r="11" spans="1:19">
      <c r="A11" s="5">
        <v>1998</v>
      </c>
      <c r="B11" s="63" t="s">
        <v>3</v>
      </c>
      <c r="C11" s="56" t="s">
        <v>34</v>
      </c>
      <c r="D11" s="57">
        <f>'A-6'!I11</f>
        <v>35153.666125574382</v>
      </c>
      <c r="E11" s="63" t="s">
        <v>3</v>
      </c>
      <c r="F11" s="63" t="s">
        <v>3</v>
      </c>
      <c r="G11" s="63" t="s">
        <v>3</v>
      </c>
      <c r="H11" s="55">
        <f>'A-7'!I11</f>
        <v>1456.1012324688015</v>
      </c>
      <c r="I11" s="63" t="s">
        <v>3</v>
      </c>
      <c r="J11" s="63" t="s">
        <v>3</v>
      </c>
      <c r="K11" s="63" t="s">
        <v>3</v>
      </c>
      <c r="L11" s="63" t="s">
        <v>3</v>
      </c>
      <c r="M11" s="63" t="s">
        <v>3</v>
      </c>
      <c r="N11" s="63" t="s">
        <v>3</v>
      </c>
      <c r="O11" s="63" t="s">
        <v>3</v>
      </c>
    </row>
    <row r="12" spans="1:19">
      <c r="A12" s="5">
        <v>1999</v>
      </c>
      <c r="B12" s="63" t="s">
        <v>3</v>
      </c>
      <c r="C12" s="56" t="s">
        <v>34</v>
      </c>
      <c r="D12" s="57">
        <f>'A-6'!I12</f>
        <v>36704.661431764893</v>
      </c>
      <c r="E12" s="63" t="s">
        <v>3</v>
      </c>
      <c r="F12" s="63" t="s">
        <v>3</v>
      </c>
      <c r="G12" s="63" t="s">
        <v>3</v>
      </c>
      <c r="H12" s="55">
        <f>'A-7'!I12</f>
        <v>1997.8916411381156</v>
      </c>
      <c r="I12" s="63" t="s">
        <v>3</v>
      </c>
      <c r="J12" s="63" t="s">
        <v>3</v>
      </c>
      <c r="K12" s="63" t="s">
        <v>3</v>
      </c>
      <c r="L12" s="63" t="s">
        <v>3</v>
      </c>
      <c r="M12" s="63" t="s">
        <v>3</v>
      </c>
      <c r="N12" s="63" t="s">
        <v>3</v>
      </c>
      <c r="O12" s="63" t="s">
        <v>3</v>
      </c>
    </row>
    <row r="13" spans="1:19">
      <c r="A13" s="5">
        <v>2000</v>
      </c>
      <c r="B13" s="63" t="s">
        <v>3</v>
      </c>
      <c r="C13" s="56" t="s">
        <v>34</v>
      </c>
      <c r="D13" s="57">
        <f>'A-6'!I13</f>
        <v>36089.208318020188</v>
      </c>
      <c r="E13" s="63" t="s">
        <v>3</v>
      </c>
      <c r="F13" s="63" t="s">
        <v>3</v>
      </c>
      <c r="G13" s="63" t="s">
        <v>3</v>
      </c>
      <c r="H13" s="55">
        <f>'A-7'!I13</f>
        <v>1628.3225319149508</v>
      </c>
      <c r="I13" s="63" t="s">
        <v>3</v>
      </c>
      <c r="J13" s="63" t="s">
        <v>3</v>
      </c>
      <c r="K13" s="63" t="s">
        <v>3</v>
      </c>
      <c r="L13" s="63" t="s">
        <v>3</v>
      </c>
      <c r="M13" s="63" t="s">
        <v>3</v>
      </c>
      <c r="N13" s="63" t="s">
        <v>3</v>
      </c>
      <c r="O13" s="63" t="s">
        <v>3</v>
      </c>
    </row>
    <row r="14" spans="1:19">
      <c r="A14" s="5">
        <v>2001</v>
      </c>
      <c r="B14" s="63" t="s">
        <v>3</v>
      </c>
      <c r="C14" s="56" t="s">
        <v>34</v>
      </c>
      <c r="D14" s="57">
        <f>'A-6'!I14</f>
        <v>34117.21902522906</v>
      </c>
      <c r="E14" s="63" t="s">
        <v>3</v>
      </c>
      <c r="F14" s="63" t="s">
        <v>3</v>
      </c>
      <c r="G14" s="63" t="s">
        <v>3</v>
      </c>
      <c r="H14" s="55">
        <f>'A-7'!I14</f>
        <v>1986.9678252542226</v>
      </c>
      <c r="I14" s="63" t="s">
        <v>3</v>
      </c>
      <c r="J14" s="63" t="s">
        <v>3</v>
      </c>
      <c r="K14" s="63" t="s">
        <v>3</v>
      </c>
      <c r="L14" s="63" t="s">
        <v>3</v>
      </c>
      <c r="M14" s="63" t="s">
        <v>3</v>
      </c>
      <c r="N14" s="63" t="s">
        <v>3</v>
      </c>
      <c r="O14" s="63" t="s">
        <v>3</v>
      </c>
    </row>
    <row r="15" spans="1:19">
      <c r="A15" s="5">
        <v>2002</v>
      </c>
      <c r="B15" s="63" t="s">
        <v>3</v>
      </c>
      <c r="C15" s="56" t="s">
        <v>34</v>
      </c>
      <c r="D15" s="57">
        <f>'A-6'!I15</f>
        <v>32669.133360207587</v>
      </c>
      <c r="E15" s="63" t="s">
        <v>3</v>
      </c>
      <c r="F15" s="63" t="s">
        <v>3</v>
      </c>
      <c r="G15" s="63" t="s">
        <v>3</v>
      </c>
      <c r="H15" s="55">
        <f>'A-7'!I15</f>
        <v>1499.4362647448104</v>
      </c>
      <c r="I15" s="63" t="s">
        <v>3</v>
      </c>
      <c r="J15" s="63" t="s">
        <v>3</v>
      </c>
      <c r="K15" s="63" t="s">
        <v>3</v>
      </c>
      <c r="L15" s="63" t="s">
        <v>3</v>
      </c>
      <c r="M15" s="63" t="s">
        <v>3</v>
      </c>
      <c r="N15" s="63" t="s">
        <v>3</v>
      </c>
      <c r="O15" s="63" t="s">
        <v>3</v>
      </c>
    </row>
    <row r="16" spans="1:19">
      <c r="A16" s="5">
        <v>2003</v>
      </c>
      <c r="B16" s="63" t="s">
        <v>3</v>
      </c>
      <c r="C16" s="56" t="s">
        <v>34</v>
      </c>
      <c r="D16" s="57">
        <f>'A-6'!I16</f>
        <v>37328.133478587704</v>
      </c>
      <c r="E16" s="63" t="s">
        <v>3</v>
      </c>
      <c r="F16" s="63" t="s">
        <v>3</v>
      </c>
      <c r="G16" s="63" t="s">
        <v>3</v>
      </c>
      <c r="H16" s="55">
        <f>'A-7'!I16</f>
        <v>1764.580606765106</v>
      </c>
      <c r="I16" s="63" t="s">
        <v>3</v>
      </c>
      <c r="J16" s="63" t="s">
        <v>3</v>
      </c>
      <c r="K16" s="63" t="s">
        <v>3</v>
      </c>
      <c r="L16" s="63" t="s">
        <v>3</v>
      </c>
      <c r="M16" s="63" t="s">
        <v>3</v>
      </c>
      <c r="N16" s="63" t="s">
        <v>3</v>
      </c>
      <c r="O16" s="63" t="s">
        <v>3</v>
      </c>
    </row>
    <row r="17" spans="1:15">
      <c r="A17" s="5">
        <v>2004</v>
      </c>
      <c r="B17" s="63" t="s">
        <v>3</v>
      </c>
      <c r="C17" s="56" t="s">
        <v>34</v>
      </c>
      <c r="D17" s="57">
        <f>'A-6'!I17</f>
        <v>36933.86926891411</v>
      </c>
      <c r="E17" s="63" t="s">
        <v>3</v>
      </c>
      <c r="F17" s="63" t="s">
        <v>3</v>
      </c>
      <c r="G17" s="63" t="s">
        <v>3</v>
      </c>
      <c r="H17" s="55">
        <f>'A-7'!I17</f>
        <v>2224.9122274785068</v>
      </c>
      <c r="I17" s="63" t="s">
        <v>3</v>
      </c>
      <c r="J17" s="63" t="s">
        <v>3</v>
      </c>
      <c r="K17" s="63" t="s">
        <v>3</v>
      </c>
      <c r="L17" s="63" t="s">
        <v>3</v>
      </c>
      <c r="M17" s="63" t="s">
        <v>3</v>
      </c>
      <c r="N17" s="63" t="s">
        <v>3</v>
      </c>
      <c r="O17" s="63" t="s">
        <v>3</v>
      </c>
    </row>
    <row r="18" spans="1:15">
      <c r="A18" s="5">
        <v>2005</v>
      </c>
      <c r="B18" s="63" t="s">
        <v>3</v>
      </c>
      <c r="C18" s="56" t="str">
        <f>'A-5'!J3</f>
        <v>..</v>
      </c>
      <c r="D18" s="57">
        <f>'A-6'!I18</f>
        <v>35447.025427348453</v>
      </c>
      <c r="E18" s="63" t="s">
        <v>3</v>
      </c>
      <c r="F18" s="63" t="s">
        <v>3</v>
      </c>
      <c r="G18" s="63" t="s">
        <v>3</v>
      </c>
      <c r="H18" s="55">
        <f>'A-7'!I18</f>
        <v>1594.26512624107</v>
      </c>
      <c r="I18" s="63" t="s">
        <v>3</v>
      </c>
      <c r="J18" s="63" t="s">
        <v>3</v>
      </c>
      <c r="K18" s="63" t="s">
        <v>3</v>
      </c>
      <c r="L18" s="63" t="s">
        <v>3</v>
      </c>
      <c r="M18" s="63" t="s">
        <v>3</v>
      </c>
      <c r="N18" s="63" t="s">
        <v>3</v>
      </c>
      <c r="O18" s="63" t="s">
        <v>3</v>
      </c>
    </row>
    <row r="19" spans="1:15">
      <c r="A19" s="5">
        <v>2006</v>
      </c>
      <c r="B19" s="63" t="s">
        <v>3</v>
      </c>
      <c r="C19" s="56" t="str">
        <f>'A-5'!J4</f>
        <v>..</v>
      </c>
      <c r="D19" s="57">
        <f>'A-6'!I19</f>
        <v>39016.787135952378</v>
      </c>
      <c r="E19" s="63" t="s">
        <v>3</v>
      </c>
      <c r="F19" s="63" t="s">
        <v>3</v>
      </c>
      <c r="G19" s="63" t="s">
        <v>3</v>
      </c>
      <c r="H19" s="55">
        <f>'A-7'!I19</f>
        <v>2051.7592580927694</v>
      </c>
      <c r="I19" s="63" t="s">
        <v>3</v>
      </c>
      <c r="J19" s="63" t="s">
        <v>3</v>
      </c>
      <c r="K19" s="63" t="s">
        <v>3</v>
      </c>
      <c r="L19" s="63" t="s">
        <v>3</v>
      </c>
      <c r="M19" s="63" t="s">
        <v>3</v>
      </c>
      <c r="N19" s="63" t="s">
        <v>3</v>
      </c>
      <c r="O19" s="63" t="s">
        <v>3</v>
      </c>
    </row>
    <row r="20" spans="1:15">
      <c r="A20" s="5">
        <v>2007</v>
      </c>
      <c r="B20" s="63" t="s">
        <v>3</v>
      </c>
      <c r="C20" s="56" t="str">
        <f>'A-5'!J5</f>
        <v>..</v>
      </c>
      <c r="D20" s="57">
        <f>'A-6'!I20</f>
        <v>39161.796175781477</v>
      </c>
      <c r="E20" s="63" t="s">
        <v>3</v>
      </c>
      <c r="F20" s="63" t="s">
        <v>3</v>
      </c>
      <c r="G20" s="63" t="s">
        <v>3</v>
      </c>
      <c r="H20" s="55">
        <f>'A-7'!I20</f>
        <v>1964.2388476311899</v>
      </c>
      <c r="I20" s="63" t="s">
        <v>3</v>
      </c>
      <c r="J20" s="63" t="s">
        <v>3</v>
      </c>
      <c r="K20" s="63" t="s">
        <v>3</v>
      </c>
      <c r="L20" s="63" t="s">
        <v>3</v>
      </c>
      <c r="M20" s="63" t="s">
        <v>3</v>
      </c>
      <c r="N20" s="63" t="s">
        <v>3</v>
      </c>
      <c r="O20" s="63" t="s">
        <v>3</v>
      </c>
    </row>
    <row r="21" spans="1:15">
      <c r="A21" s="5">
        <v>2008</v>
      </c>
      <c r="B21" s="63" t="s">
        <v>3</v>
      </c>
      <c r="C21" s="56">
        <f>'A-5'!J6</f>
        <v>103072.99999999999</v>
      </c>
      <c r="D21" s="57">
        <f>'A-6'!I21</f>
        <v>39331.530259268067</v>
      </c>
      <c r="E21" s="63" t="s">
        <v>3</v>
      </c>
      <c r="F21" s="63" t="s">
        <v>3</v>
      </c>
      <c r="G21" s="63" t="s">
        <v>3</v>
      </c>
      <c r="H21" s="55">
        <f>'A-7'!I21</f>
        <v>2013.0138456213224</v>
      </c>
      <c r="I21" s="63" t="s">
        <v>3</v>
      </c>
      <c r="J21" s="63" t="s">
        <v>3</v>
      </c>
      <c r="K21" s="63" t="s">
        <v>3</v>
      </c>
      <c r="L21" s="63" t="s">
        <v>3</v>
      </c>
      <c r="M21" s="63" t="s">
        <v>3</v>
      </c>
      <c r="N21" s="63" t="s">
        <v>3</v>
      </c>
      <c r="O21" s="63" t="s">
        <v>3</v>
      </c>
    </row>
    <row r="22" spans="1:15">
      <c r="A22" s="5">
        <v>2009</v>
      </c>
      <c r="B22" s="63" t="s">
        <v>3</v>
      </c>
      <c r="C22" s="56">
        <f>'A-5'!J7</f>
        <v>103073</v>
      </c>
      <c r="D22" s="57">
        <f>'A-6'!I22</f>
        <v>39502</v>
      </c>
      <c r="E22" s="63" t="s">
        <v>3</v>
      </c>
      <c r="F22" s="63" t="s">
        <v>3</v>
      </c>
      <c r="G22" s="63" t="s">
        <v>3</v>
      </c>
      <c r="H22" s="55">
        <f>'A-7'!I22</f>
        <v>2063</v>
      </c>
      <c r="I22" s="63" t="s">
        <v>3</v>
      </c>
      <c r="J22" s="63" t="s">
        <v>3</v>
      </c>
      <c r="K22" s="63" t="s">
        <v>3</v>
      </c>
      <c r="L22" s="63" t="s">
        <v>3</v>
      </c>
      <c r="M22" s="63" t="s">
        <v>3</v>
      </c>
      <c r="N22" s="63" t="s">
        <v>3</v>
      </c>
      <c r="O22" s="63" t="s">
        <v>3</v>
      </c>
    </row>
    <row r="23" spans="1:15">
      <c r="A23" s="5">
        <v>2010</v>
      </c>
      <c r="B23" s="63" t="s">
        <v>3</v>
      </c>
      <c r="C23" s="56">
        <f>'A-5'!J8</f>
        <v>112931.07825572205</v>
      </c>
      <c r="D23" s="57">
        <f>'A-6'!I23</f>
        <v>45078</v>
      </c>
      <c r="E23" s="63" t="s">
        <v>3</v>
      </c>
      <c r="F23" s="63" t="s">
        <v>3</v>
      </c>
      <c r="G23" s="63" t="s">
        <v>3</v>
      </c>
      <c r="H23" s="55">
        <f>'A-7'!I23</f>
        <v>2252</v>
      </c>
      <c r="I23" s="63" t="s">
        <v>3</v>
      </c>
      <c r="J23" s="63" t="s">
        <v>3</v>
      </c>
      <c r="K23" s="63" t="s">
        <v>3</v>
      </c>
      <c r="L23" s="63" t="s">
        <v>3</v>
      </c>
      <c r="M23" s="63" t="s">
        <v>3</v>
      </c>
      <c r="N23" s="63" t="s">
        <v>3</v>
      </c>
      <c r="O23" s="63" t="s">
        <v>3</v>
      </c>
    </row>
    <row r="24" spans="1:15">
      <c r="A24" s="5">
        <v>2011</v>
      </c>
      <c r="B24" s="63" t="s">
        <v>3</v>
      </c>
      <c r="C24" s="56">
        <f>'A-5'!J9</f>
        <v>123732</v>
      </c>
      <c r="D24" s="57">
        <f>'A-6'!I24</f>
        <v>61264</v>
      </c>
      <c r="E24" s="63" t="s">
        <v>3</v>
      </c>
      <c r="F24" s="63" t="s">
        <v>3</v>
      </c>
      <c r="G24" s="63" t="s">
        <v>3</v>
      </c>
      <c r="H24" s="55">
        <f>'A-7'!I24</f>
        <v>3069</v>
      </c>
      <c r="I24" s="63" t="s">
        <v>3</v>
      </c>
      <c r="J24" s="63" t="s">
        <v>3</v>
      </c>
      <c r="K24" s="63" t="s">
        <v>3</v>
      </c>
      <c r="L24" s="63" t="s">
        <v>3</v>
      </c>
      <c r="M24" s="63" t="s">
        <v>3</v>
      </c>
      <c r="N24" s="63" t="s">
        <v>3</v>
      </c>
      <c r="O24" s="63" t="s">
        <v>3</v>
      </c>
    </row>
    <row r="25" spans="1:15">
      <c r="A25" s="5">
        <v>2012</v>
      </c>
      <c r="B25" s="63" t="s">
        <v>3</v>
      </c>
      <c r="C25" s="56">
        <f>'A-5'!J10</f>
        <v>128909.18817524218</v>
      </c>
      <c r="D25" s="57">
        <f>'A-6'!I25</f>
        <v>57827</v>
      </c>
      <c r="E25" s="63" t="s">
        <v>3</v>
      </c>
      <c r="F25" s="63" t="s">
        <v>3</v>
      </c>
      <c r="G25" s="63" t="s">
        <v>3</v>
      </c>
      <c r="H25" s="55">
        <f>'A-7'!I25</f>
        <v>2910</v>
      </c>
      <c r="I25" s="63" t="s">
        <v>3</v>
      </c>
      <c r="J25" s="63" t="s">
        <v>3</v>
      </c>
      <c r="K25" s="63" t="s">
        <v>3</v>
      </c>
      <c r="L25" s="63" t="s">
        <v>3</v>
      </c>
      <c r="M25" s="63" t="s">
        <v>3</v>
      </c>
      <c r="N25" s="63" t="s">
        <v>3</v>
      </c>
      <c r="O25" s="63" t="s">
        <v>3</v>
      </c>
    </row>
    <row r="26" spans="1:15">
      <c r="A26" s="5">
        <v>2013</v>
      </c>
      <c r="B26" s="63" t="s">
        <v>3</v>
      </c>
      <c r="C26" s="56">
        <f>'A-5'!J11</f>
        <v>134303</v>
      </c>
      <c r="D26" s="57">
        <f>'A-6'!I26</f>
        <v>67003</v>
      </c>
      <c r="E26" s="63" t="s">
        <v>3</v>
      </c>
      <c r="F26" s="63" t="s">
        <v>3</v>
      </c>
      <c r="G26" s="63" t="s">
        <v>3</v>
      </c>
      <c r="H26" s="55">
        <f>'A-7'!I26</f>
        <v>3403</v>
      </c>
      <c r="I26" s="63" t="s">
        <v>3</v>
      </c>
      <c r="J26" s="63" t="s">
        <v>3</v>
      </c>
      <c r="K26" s="63" t="s">
        <v>3</v>
      </c>
      <c r="L26" s="63" t="s">
        <v>3</v>
      </c>
      <c r="M26" s="63" t="s">
        <v>3</v>
      </c>
      <c r="N26" s="63" t="s">
        <v>3</v>
      </c>
      <c r="O26" s="63" t="s">
        <v>3</v>
      </c>
    </row>
    <row r="27" spans="1:15">
      <c r="A27" s="1"/>
      <c r="B27" s="43"/>
      <c r="C27" s="44"/>
      <c r="D27" s="45"/>
      <c r="E27" s="43"/>
      <c r="F27" s="43"/>
      <c r="G27" s="46"/>
      <c r="H27" s="46"/>
      <c r="I27" s="48"/>
      <c r="J27" s="48"/>
      <c r="K27" s="43"/>
      <c r="L27" s="43"/>
      <c r="M27" s="43"/>
      <c r="N27" s="50"/>
      <c r="O27" s="46"/>
    </row>
    <row r="28" spans="1:15" ht="45">
      <c r="A28" s="51" t="s">
        <v>147</v>
      </c>
      <c r="B28" s="43"/>
      <c r="C28" s="44"/>
      <c r="D28" s="45"/>
      <c r="E28" s="43"/>
      <c r="F28" s="43"/>
      <c r="G28" s="46"/>
      <c r="H28" s="46"/>
      <c r="I28" s="48"/>
      <c r="J28" s="48"/>
      <c r="K28" s="43"/>
      <c r="L28" s="43"/>
      <c r="M28" s="43"/>
      <c r="N28" s="50"/>
      <c r="O28" s="46"/>
    </row>
    <row r="29" spans="1:15">
      <c r="A29" s="39" t="s">
        <v>121</v>
      </c>
      <c r="B29" s="47" t="str">
        <f t="shared" ref="B29:O29" si="0">IFERROR(100*((B25/B3)^(1/22)-1),"-")</f>
        <v>-</v>
      </c>
      <c r="C29" s="47" t="str">
        <f t="shared" si="0"/>
        <v>-</v>
      </c>
      <c r="D29" s="47">
        <f t="shared" si="0"/>
        <v>2.9944400613444833</v>
      </c>
      <c r="E29" s="47" t="str">
        <f t="shared" si="0"/>
        <v>-</v>
      </c>
      <c r="F29" s="47" t="str">
        <f t="shared" si="0"/>
        <v>-</v>
      </c>
      <c r="G29" s="47" t="str">
        <f t="shared" si="0"/>
        <v>-</v>
      </c>
      <c r="H29" s="47">
        <f t="shared" si="0"/>
        <v>5.2108467071821485</v>
      </c>
      <c r="I29" s="47" t="str">
        <f t="shared" si="0"/>
        <v>-</v>
      </c>
      <c r="J29" s="47" t="str">
        <f t="shared" si="0"/>
        <v>-</v>
      </c>
      <c r="K29" s="47" t="str">
        <f t="shared" si="0"/>
        <v>-</v>
      </c>
      <c r="L29" s="47" t="str">
        <f t="shared" si="0"/>
        <v>-</v>
      </c>
      <c r="M29" s="47" t="str">
        <f t="shared" si="0"/>
        <v>-</v>
      </c>
      <c r="N29" s="47" t="str">
        <f t="shared" si="0"/>
        <v>-</v>
      </c>
      <c r="O29" s="47" t="str">
        <f t="shared" si="0"/>
        <v>-</v>
      </c>
    </row>
    <row r="30" spans="1:15">
      <c r="A30" s="39" t="s">
        <v>197</v>
      </c>
      <c r="B30" s="47" t="str">
        <f t="shared" ref="B30:O30" si="1">IFERROR(100*((B25/B18)^(1/7)-1),"-")</f>
        <v>-</v>
      </c>
      <c r="C30" s="47" t="str">
        <f t="shared" si="1"/>
        <v>-</v>
      </c>
      <c r="D30" s="47">
        <f t="shared" si="1"/>
        <v>7.2418776736465906</v>
      </c>
      <c r="E30" s="47" t="str">
        <f t="shared" si="1"/>
        <v>-</v>
      </c>
      <c r="F30" s="47" t="str">
        <f t="shared" si="1"/>
        <v>-</v>
      </c>
      <c r="G30" s="47" t="str">
        <f t="shared" si="1"/>
        <v>-</v>
      </c>
      <c r="H30" s="47">
        <f t="shared" si="1"/>
        <v>8.9765879651061873</v>
      </c>
      <c r="I30" s="47" t="str">
        <f t="shared" si="1"/>
        <v>-</v>
      </c>
      <c r="J30" s="47" t="str">
        <f t="shared" si="1"/>
        <v>-</v>
      </c>
      <c r="K30" s="47" t="str">
        <f t="shared" si="1"/>
        <v>-</v>
      </c>
      <c r="L30" s="47" t="str">
        <f t="shared" si="1"/>
        <v>-</v>
      </c>
      <c r="M30" s="47" t="str">
        <f t="shared" si="1"/>
        <v>-</v>
      </c>
      <c r="N30" s="47" t="str">
        <f t="shared" si="1"/>
        <v>-</v>
      </c>
      <c r="O30" s="47" t="str">
        <f t="shared" si="1"/>
        <v>-</v>
      </c>
    </row>
    <row r="31" spans="1:15">
      <c r="A31" s="1"/>
      <c r="B31" s="43"/>
      <c r="C31" s="44"/>
      <c r="D31" s="45"/>
      <c r="E31" s="43"/>
      <c r="F31" s="43"/>
      <c r="G31" s="46"/>
      <c r="H31" s="46"/>
      <c r="I31" s="48"/>
      <c r="J31" s="48"/>
      <c r="K31" s="43"/>
      <c r="L31" s="43"/>
      <c r="M31" s="43"/>
      <c r="N31" s="50"/>
      <c r="O31" s="46"/>
    </row>
    <row r="32" spans="1:15" ht="30">
      <c r="A32" s="51" t="s">
        <v>122</v>
      </c>
      <c r="B32" s="43"/>
      <c r="C32" s="44"/>
      <c r="D32" s="45"/>
      <c r="E32" s="43"/>
      <c r="F32" s="43"/>
      <c r="G32" s="46"/>
      <c r="H32" s="46"/>
      <c r="I32" s="48"/>
      <c r="J32" s="48"/>
      <c r="K32" s="43"/>
      <c r="L32" s="43"/>
      <c r="M32" s="43"/>
      <c r="N32" s="50"/>
      <c r="O32" s="46"/>
    </row>
    <row r="33" spans="1:15">
      <c r="A33" s="39" t="s">
        <v>121</v>
      </c>
      <c r="B33" s="47" t="str">
        <f>IFERROR((B25-B3)/B3*100,"-")</f>
        <v>-</v>
      </c>
      <c r="C33" s="47" t="str">
        <f t="shared" ref="C33:O33" si="2">IFERROR((C25-C3)/C3*100,"-")</f>
        <v>-</v>
      </c>
      <c r="D33" s="47">
        <f t="shared" si="2"/>
        <v>91.382921090588525</v>
      </c>
      <c r="E33" s="47" t="str">
        <f t="shared" si="2"/>
        <v>-</v>
      </c>
      <c r="F33" s="47" t="str">
        <f t="shared" si="2"/>
        <v>-</v>
      </c>
      <c r="G33" s="47" t="str">
        <f t="shared" si="2"/>
        <v>-</v>
      </c>
      <c r="H33" s="47">
        <f t="shared" si="2"/>
        <v>205.72527567800341</v>
      </c>
      <c r="I33" s="47" t="str">
        <f t="shared" si="2"/>
        <v>-</v>
      </c>
      <c r="J33" s="47" t="str">
        <f t="shared" si="2"/>
        <v>-</v>
      </c>
      <c r="K33" s="47" t="str">
        <f t="shared" si="2"/>
        <v>-</v>
      </c>
      <c r="L33" s="47" t="str">
        <f t="shared" si="2"/>
        <v>-</v>
      </c>
      <c r="M33" s="47" t="str">
        <f t="shared" si="2"/>
        <v>-</v>
      </c>
      <c r="N33" s="47" t="str">
        <f t="shared" si="2"/>
        <v>-</v>
      </c>
      <c r="O33" s="47" t="str">
        <f t="shared" si="2"/>
        <v>-</v>
      </c>
    </row>
    <row r="34" spans="1:15">
      <c r="A34" s="39" t="s">
        <v>197</v>
      </c>
      <c r="B34" s="47" t="str">
        <f>IFERROR((B25-B18)/B18*100,"-")</f>
        <v>-</v>
      </c>
      <c r="C34" s="47" t="str">
        <f t="shared" ref="C34:O34" si="3">IFERROR((C25-C18)/C18*100,"-")</f>
        <v>-</v>
      </c>
      <c r="D34" s="47">
        <f t="shared" si="3"/>
        <v>63.136396644962822</v>
      </c>
      <c r="E34" s="47" t="str">
        <f t="shared" si="3"/>
        <v>-</v>
      </c>
      <c r="F34" s="47" t="str">
        <f t="shared" si="3"/>
        <v>-</v>
      </c>
      <c r="G34" s="47" t="str">
        <f t="shared" si="3"/>
        <v>-</v>
      </c>
      <c r="H34" s="47">
        <f t="shared" si="3"/>
        <v>82.529238838783755</v>
      </c>
      <c r="I34" s="47" t="str">
        <f t="shared" si="3"/>
        <v>-</v>
      </c>
      <c r="J34" s="47" t="str">
        <f t="shared" si="3"/>
        <v>-</v>
      </c>
      <c r="K34" s="47" t="str">
        <f t="shared" si="3"/>
        <v>-</v>
      </c>
      <c r="L34" s="47" t="str">
        <f t="shared" si="3"/>
        <v>-</v>
      </c>
      <c r="M34" s="47" t="str">
        <f t="shared" si="3"/>
        <v>-</v>
      </c>
      <c r="N34" s="47" t="str">
        <f t="shared" si="3"/>
        <v>-</v>
      </c>
      <c r="O34" s="47" t="str">
        <f t="shared" si="3"/>
        <v>-</v>
      </c>
    </row>
    <row r="35" spans="1:15">
      <c r="A35" s="39"/>
      <c r="B35" s="16"/>
      <c r="C35" s="17"/>
      <c r="D35" s="13"/>
      <c r="E35" s="13"/>
      <c r="F35" s="13"/>
      <c r="G35" s="13"/>
      <c r="H35" s="33"/>
      <c r="I35" s="33"/>
      <c r="J35" s="2"/>
      <c r="K35" s="2"/>
      <c r="L35" s="13"/>
      <c r="M35" s="2"/>
      <c r="N35" s="39"/>
      <c r="O35" s="33"/>
    </row>
    <row r="36" spans="1:15">
      <c r="A36" s="1"/>
      <c r="B36" s="34" t="s">
        <v>113</v>
      </c>
    </row>
    <row r="37" spans="1:15">
      <c r="A37" s="1"/>
      <c r="B37" s="348" t="s">
        <v>118</v>
      </c>
      <c r="C37" s="348"/>
      <c r="D37" s="348"/>
      <c r="E37" s="348"/>
      <c r="F37" s="348"/>
      <c r="G37" s="348"/>
      <c r="H37" s="348"/>
      <c r="I37" s="348"/>
      <c r="J37" s="348"/>
      <c r="K37" s="348"/>
      <c r="L37" s="348"/>
    </row>
    <row r="38" spans="1:15">
      <c r="B38" s="348"/>
      <c r="C38" s="348"/>
      <c r="D38" s="348"/>
      <c r="E38" s="348"/>
      <c r="F38" s="348"/>
      <c r="G38" s="348"/>
      <c r="H38" s="348"/>
      <c r="I38" s="348"/>
      <c r="J38" s="348"/>
      <c r="K38" s="348"/>
      <c r="L38" s="348"/>
    </row>
    <row r="39" spans="1:15">
      <c r="B39" s="349" t="s">
        <v>117</v>
      </c>
      <c r="C39" s="349"/>
      <c r="D39" s="349"/>
      <c r="E39" s="349"/>
      <c r="F39" s="349"/>
      <c r="G39" s="349"/>
      <c r="H39" s="349"/>
      <c r="I39" s="349"/>
      <c r="J39" s="349"/>
      <c r="K39" s="349"/>
      <c r="L39" s="349"/>
    </row>
    <row r="40" spans="1:15">
      <c r="B40" s="349"/>
      <c r="C40" s="349"/>
      <c r="D40" s="349"/>
      <c r="E40" s="349"/>
      <c r="F40" s="349"/>
      <c r="G40" s="349"/>
      <c r="H40" s="349"/>
      <c r="I40" s="349"/>
      <c r="J40" s="349"/>
      <c r="K40" s="349"/>
      <c r="L40" s="349"/>
    </row>
    <row r="41" spans="1:15">
      <c r="B41" s="34" t="s">
        <v>116</v>
      </c>
    </row>
    <row r="42" spans="1:15">
      <c r="B42" s="345" t="s">
        <v>120</v>
      </c>
      <c r="C42" s="345"/>
      <c r="D42" s="345"/>
      <c r="E42" s="345"/>
      <c r="F42" s="345"/>
      <c r="G42" s="345"/>
      <c r="H42" s="345"/>
      <c r="I42" s="345"/>
      <c r="J42" s="345"/>
      <c r="K42" s="345"/>
      <c r="L42" s="345"/>
    </row>
    <row r="43" spans="1:15">
      <c r="B43" s="345"/>
      <c r="C43" s="345"/>
      <c r="D43" s="345"/>
      <c r="E43" s="345"/>
      <c r="F43" s="345"/>
      <c r="G43" s="345"/>
      <c r="H43" s="345"/>
      <c r="I43" s="345"/>
      <c r="J43" s="345"/>
      <c r="K43" s="345"/>
      <c r="L43" s="345"/>
    </row>
    <row r="44" spans="1:15">
      <c r="B44" s="34" t="s">
        <v>131</v>
      </c>
    </row>
    <row r="46" spans="1:15">
      <c r="B46" s="89" t="s">
        <v>196</v>
      </c>
    </row>
  </sheetData>
  <mergeCells count="4">
    <mergeCell ref="B1:O1"/>
    <mergeCell ref="B37:L38"/>
    <mergeCell ref="B39:L40"/>
    <mergeCell ref="B42:L43"/>
  </mergeCells>
  <pageMargins left="0.70866141732283472" right="0.70866141732283472" top="0.74803149606299213" bottom="0.74803149606299213" header="0.31496062992125984" footer="0.31496062992125984"/>
  <pageSetup paperSize="5" scale="65" orientation="landscape" horizontalDpi="0" verticalDpi="0" r:id="rId1"/>
</worksheet>
</file>

<file path=xl/worksheets/sheet13.xml><?xml version="1.0" encoding="utf-8"?>
<worksheet xmlns="http://schemas.openxmlformats.org/spreadsheetml/2006/main" xmlns:r="http://schemas.openxmlformats.org/officeDocument/2006/relationships">
  <dimension ref="A1:V48"/>
  <sheetViews>
    <sheetView workbookViewId="0">
      <pane xSplit="1" ySplit="3" topLeftCell="H10" activePane="bottomRight" state="frozen"/>
      <selection activeCell="A35" sqref="A35"/>
      <selection pane="topRight" activeCell="A35" sqref="A35"/>
      <selection pane="bottomLeft" activeCell="A35" sqref="A35"/>
      <selection pane="bottomRight" activeCell="U4" sqref="U4:U26"/>
    </sheetView>
  </sheetViews>
  <sheetFormatPr defaultColWidth="9.140625" defaultRowHeight="15"/>
  <cols>
    <col min="1" max="1" width="14.85546875" style="34" customWidth="1"/>
    <col min="2" max="2" width="13.28515625" style="34" customWidth="1"/>
    <col min="3" max="3" width="13.28515625" style="163" customWidth="1"/>
    <col min="4" max="4" width="15" style="34" customWidth="1"/>
    <col min="5" max="5" width="14.5703125" style="34" customWidth="1"/>
    <col min="6" max="6" width="15.140625" style="34" customWidth="1"/>
    <col min="7" max="7" width="15.7109375" style="34" customWidth="1"/>
    <col min="8" max="8" width="15.7109375" style="184" customWidth="1"/>
    <col min="9" max="9" width="14.85546875" style="34" customWidth="1"/>
    <col min="10" max="10" width="14.85546875" style="192" customWidth="1"/>
    <col min="11" max="11" width="15" style="34" customWidth="1"/>
    <col min="12" max="12" width="14" style="34" customWidth="1"/>
    <col min="13" max="13" width="17.5703125" style="34" customWidth="1"/>
    <col min="14" max="14" width="16.28515625" style="34" customWidth="1"/>
    <col min="15" max="15" width="16.5703125" style="34" customWidth="1"/>
    <col min="16" max="16" width="16.5703125" style="224" customWidth="1"/>
    <col min="17" max="17" width="22.140625" style="34" customWidth="1"/>
    <col min="18" max="18" width="14.140625" style="34" customWidth="1"/>
    <col min="19" max="20" width="9.140625" style="34"/>
    <col min="21" max="21" width="9.85546875" style="34" customWidth="1"/>
    <col min="22" max="16384" width="9.140625" style="34"/>
  </cols>
  <sheetData>
    <row r="1" spans="1:22" ht="44.25" customHeight="1">
      <c r="A1" s="22" t="s">
        <v>140</v>
      </c>
      <c r="B1" s="347" t="s">
        <v>16</v>
      </c>
      <c r="C1" s="346"/>
      <c r="D1" s="346"/>
      <c r="E1" s="346"/>
      <c r="F1" s="346"/>
      <c r="G1" s="346"/>
      <c r="H1" s="346"/>
      <c r="I1" s="346"/>
      <c r="J1" s="346"/>
      <c r="K1" s="346"/>
      <c r="L1" s="346"/>
      <c r="M1" s="346"/>
      <c r="N1" s="346"/>
      <c r="O1" s="346"/>
      <c r="P1" s="346"/>
      <c r="Q1" s="346"/>
      <c r="R1" s="346"/>
    </row>
    <row r="2" spans="1:22" s="163" customFormat="1" ht="44.25" customHeight="1">
      <c r="A2" s="22"/>
      <c r="B2" s="351" t="s">
        <v>84</v>
      </c>
      <c r="C2" s="355" t="s">
        <v>292</v>
      </c>
      <c r="D2" s="347" t="s">
        <v>288</v>
      </c>
      <c r="E2" s="346"/>
      <c r="F2" s="346"/>
      <c r="G2" s="346"/>
      <c r="H2" s="346"/>
      <c r="I2" s="346"/>
      <c r="J2" s="346"/>
      <c r="K2" s="350"/>
      <c r="L2" s="347" t="s">
        <v>321</v>
      </c>
      <c r="M2" s="346"/>
      <c r="N2" s="346"/>
      <c r="O2" s="346"/>
      <c r="P2" s="346"/>
      <c r="Q2" s="346"/>
      <c r="R2" s="350"/>
      <c r="S2" s="347" t="s">
        <v>322</v>
      </c>
      <c r="T2" s="346"/>
      <c r="U2" s="346"/>
      <c r="V2" s="350"/>
    </row>
    <row r="3" spans="1:22" ht="92.25" customHeight="1">
      <c r="A3" s="14"/>
      <c r="B3" s="352"/>
      <c r="C3" s="356"/>
      <c r="D3" s="7" t="s">
        <v>83</v>
      </c>
      <c r="E3" s="15" t="s">
        <v>112</v>
      </c>
      <c r="F3" s="7" t="s">
        <v>93</v>
      </c>
      <c r="G3" s="7" t="s">
        <v>94</v>
      </c>
      <c r="H3" s="7" t="s">
        <v>115</v>
      </c>
      <c r="I3" s="7" t="s">
        <v>114</v>
      </c>
      <c r="J3" s="196" t="s">
        <v>400</v>
      </c>
      <c r="K3" s="11" t="s">
        <v>109</v>
      </c>
      <c r="L3" s="64" t="s">
        <v>86</v>
      </c>
      <c r="M3" s="49" t="s">
        <v>87</v>
      </c>
      <c r="N3" s="7" t="s">
        <v>110</v>
      </c>
      <c r="O3" s="7" t="s">
        <v>111</v>
      </c>
      <c r="P3" s="236" t="s">
        <v>403</v>
      </c>
      <c r="Q3" s="227" t="s">
        <v>405</v>
      </c>
      <c r="R3" s="7" t="s">
        <v>119</v>
      </c>
      <c r="S3" s="240" t="s">
        <v>88</v>
      </c>
      <c r="T3" s="7" t="s">
        <v>97</v>
      </c>
      <c r="U3" s="323" t="s">
        <v>431</v>
      </c>
      <c r="V3" s="11" t="s">
        <v>295</v>
      </c>
    </row>
    <row r="4" spans="1:22">
      <c r="A4" s="5">
        <v>1990</v>
      </c>
      <c r="B4" s="58">
        <f>'A-3'!H3</f>
        <v>6768.2462664000004</v>
      </c>
      <c r="C4" s="146">
        <f>'A-13'!H3</f>
        <v>4159.2014006399995</v>
      </c>
      <c r="D4" s="57" t="s">
        <v>34</v>
      </c>
      <c r="E4" s="57">
        <f>'A-6'!J3</f>
        <v>45133.59155352434</v>
      </c>
      <c r="F4" s="58">
        <f>'A-1'!H3</f>
        <v>96.396000000000001</v>
      </c>
      <c r="G4" s="58">
        <f>'A-1'!H59</f>
        <v>39.073</v>
      </c>
      <c r="H4" s="58">
        <f>'A-1'!H88</f>
        <v>99.37</v>
      </c>
      <c r="I4" s="59">
        <f>'A-2'!H3</f>
        <v>31.878</v>
      </c>
      <c r="J4" s="212">
        <f>'A-9'!H3</f>
        <v>34.826999999999998</v>
      </c>
      <c r="K4" s="158">
        <f>'A-7'!J3</f>
        <v>3999.6377744547844</v>
      </c>
      <c r="L4" s="65" t="str">
        <f t="shared" ref="L4:L26" si="0">IFERROR($B4/D4,"..")</f>
        <v>..</v>
      </c>
      <c r="M4" s="70">
        <f t="shared" ref="M4:M26" si="1">IFERROR($B4/E4,"..")</f>
        <v>0.14996028530930172</v>
      </c>
      <c r="N4" s="58">
        <f>'A-1'!H3</f>
        <v>96.396000000000001</v>
      </c>
      <c r="O4" s="58">
        <f>IFERROR(B4/I4,"..")</f>
        <v>212.31715497835498</v>
      </c>
      <c r="P4" s="232">
        <f>IFERROR(B4/J4,"..")</f>
        <v>194.33905494013268</v>
      </c>
      <c r="Q4" s="69">
        <f>K4/B4</f>
        <v>0.59094152562243774</v>
      </c>
      <c r="R4" s="59">
        <f>'A-8'!H3</f>
        <v>105.471</v>
      </c>
      <c r="S4" s="191">
        <f>'A-11'!H3</f>
        <v>99.143000000000001</v>
      </c>
      <c r="T4" s="33">
        <f>IFERROR(C4/I4,"..")</f>
        <v>130.4724700621118</v>
      </c>
      <c r="U4" s="69">
        <f>K4/C4</f>
        <v>0.96163599431355684</v>
      </c>
      <c r="V4" s="136">
        <f>'A-12'!H3</f>
        <v>107.76600000000001</v>
      </c>
    </row>
    <row r="5" spans="1:22">
      <c r="A5" s="5">
        <v>1991</v>
      </c>
      <c r="B5" s="58">
        <f>'A-3'!H4</f>
        <v>6675.2150215500005</v>
      </c>
      <c r="C5" s="136">
        <f>'A-13'!H4</f>
        <v>4234.3111324800002</v>
      </c>
      <c r="D5" s="57" t="s">
        <v>34</v>
      </c>
      <c r="E5" s="57">
        <f>'A-6'!J4</f>
        <v>40224.47375456032</v>
      </c>
      <c r="F5" s="58">
        <f>'A-1'!H4</f>
        <v>99.015000000000001</v>
      </c>
      <c r="G5" s="58">
        <f>'A-1'!H60</f>
        <v>37.536000000000001</v>
      </c>
      <c r="H5" s="58">
        <f>'A-1'!H89</f>
        <v>99.42</v>
      </c>
      <c r="I5" s="59">
        <f>'A-2'!H4</f>
        <v>31.021000000000001</v>
      </c>
      <c r="J5" s="212">
        <f>'A-9'!H4</f>
        <v>33.238</v>
      </c>
      <c r="K5" s="158">
        <f>'A-7'!J4</f>
        <v>1895.3681593462945</v>
      </c>
      <c r="L5" s="65" t="str">
        <f t="shared" si="0"/>
        <v>..</v>
      </c>
      <c r="M5" s="70">
        <f t="shared" si="1"/>
        <v>0.16594909512752096</v>
      </c>
      <c r="N5" s="58">
        <f>'A-1'!H4</f>
        <v>99.015000000000001</v>
      </c>
      <c r="O5" s="58">
        <f t="shared" ref="O5:O27" si="2">IFERROR(B5/I5,"..")</f>
        <v>215.18374718900102</v>
      </c>
      <c r="P5" s="232">
        <f t="shared" ref="P5:P27" si="3">IFERROR(B5/J5,"..")</f>
        <v>200.83082681118</v>
      </c>
      <c r="Q5" s="235">
        <f t="shared" ref="Q5:Q26" si="4">K5/B5</f>
        <v>0.28394113945803434</v>
      </c>
      <c r="R5" s="59">
        <f>'A-8'!H4</f>
        <v>108.405</v>
      </c>
      <c r="S5" s="191">
        <f>'A-11'!H4</f>
        <v>105.12</v>
      </c>
      <c r="T5" s="33">
        <f t="shared" ref="T5:T27" si="5">IFERROR(C5/I5,"..")</f>
        <v>136.49821516005287</v>
      </c>
      <c r="U5" s="332">
        <f t="shared" ref="U5:U26" si="6">K5/C5</f>
        <v>0.4476213721772952</v>
      </c>
      <c r="V5" s="136">
        <f>'A-12'!H4</f>
        <v>113.73</v>
      </c>
    </row>
    <row r="6" spans="1:22">
      <c r="A6" s="5">
        <v>1992</v>
      </c>
      <c r="B6" s="58">
        <f>'A-3'!H5</f>
        <v>5363.3137625999998</v>
      </c>
      <c r="C6" s="136">
        <f>'A-13'!H5</f>
        <v>3248.7092819999998</v>
      </c>
      <c r="D6" s="57" t="s">
        <v>34</v>
      </c>
      <c r="E6" s="57">
        <f>'A-6'!J5</f>
        <v>42612.21163137041</v>
      </c>
      <c r="F6" s="58">
        <f>'A-1'!H5</f>
        <v>102.96299999999999</v>
      </c>
      <c r="G6" s="58">
        <f>'A-1'!H61</f>
        <v>28.971</v>
      </c>
      <c r="H6" s="58">
        <f>'A-1'!H90</f>
        <v>99.311999999999998</v>
      </c>
      <c r="I6" s="59">
        <f>'A-2'!H5</f>
        <v>29.654</v>
      </c>
      <c r="J6" s="212">
        <f>'A-9'!H5</f>
        <v>27.981999999999999</v>
      </c>
      <c r="K6" s="158">
        <f>'A-7'!J5</f>
        <v>2820.1945314183608</v>
      </c>
      <c r="L6" s="65" t="str">
        <f t="shared" si="0"/>
        <v>..</v>
      </c>
      <c r="M6" s="70">
        <f t="shared" si="1"/>
        <v>0.12586330437380105</v>
      </c>
      <c r="N6" s="58">
        <f>'A-1'!H5</f>
        <v>102.96299999999999</v>
      </c>
      <c r="O6" s="58">
        <f t="shared" si="2"/>
        <v>180.86307960477507</v>
      </c>
      <c r="P6" s="232">
        <f t="shared" si="3"/>
        <v>191.6701366092488</v>
      </c>
      <c r="Q6" s="235">
        <f t="shared" si="4"/>
        <v>0.52583060701844919</v>
      </c>
      <c r="R6" s="59">
        <f>'A-8'!H5</f>
        <v>104.38</v>
      </c>
      <c r="S6" s="191">
        <f>'A-11'!H5</f>
        <v>104.38200000000001</v>
      </c>
      <c r="T6" s="33">
        <f t="shared" si="5"/>
        <v>109.55383024212584</v>
      </c>
      <c r="U6" s="332">
        <f t="shared" si="6"/>
        <v>0.86809692299772889</v>
      </c>
      <c r="V6" s="136">
        <f>'A-12'!H5</f>
        <v>105.447</v>
      </c>
    </row>
    <row r="7" spans="1:22">
      <c r="A7" s="5">
        <v>1993</v>
      </c>
      <c r="B7" s="58">
        <f>'A-3'!H6</f>
        <v>6655.0374195000004</v>
      </c>
      <c r="C7" s="136">
        <f>'A-13'!H6</f>
        <v>4149.1725444000003</v>
      </c>
      <c r="D7" s="57" t="s">
        <v>34</v>
      </c>
      <c r="E7" s="57">
        <f>'A-6'!J6</f>
        <v>48378.420414472974</v>
      </c>
      <c r="F7" s="58">
        <f>'A-1'!H6</f>
        <v>106.398</v>
      </c>
      <c r="G7" s="58">
        <f>'A-1'!H62</f>
        <v>35</v>
      </c>
      <c r="H7" s="58">
        <f>'A-1'!H91</f>
        <v>99.918000000000006</v>
      </c>
      <c r="I7" s="59">
        <f>'A-2'!H6</f>
        <v>29.082999999999998</v>
      </c>
      <c r="J7" s="212">
        <f>'A-9'!H6</f>
        <v>33.774000000000001</v>
      </c>
      <c r="K7" s="158">
        <f>'A-7'!J6</f>
        <v>2401.7574916387575</v>
      </c>
      <c r="L7" s="65" t="str">
        <f t="shared" si="0"/>
        <v>..</v>
      </c>
      <c r="M7" s="70">
        <f t="shared" si="1"/>
        <v>0.13756210646160469</v>
      </c>
      <c r="N7" s="58">
        <f>'A-1'!H6</f>
        <v>106.398</v>
      </c>
      <c r="O7" s="58">
        <f t="shared" si="2"/>
        <v>228.82912421345807</v>
      </c>
      <c r="P7" s="232">
        <f t="shared" si="3"/>
        <v>197.04617218866585</v>
      </c>
      <c r="Q7" s="235">
        <f t="shared" si="4"/>
        <v>0.36089316111151243</v>
      </c>
      <c r="R7" s="59">
        <f>'A-8'!H6</f>
        <v>110.77800000000001</v>
      </c>
      <c r="S7" s="191">
        <f>'A-11'!H6</f>
        <v>111.023</v>
      </c>
      <c r="T7" s="33">
        <f t="shared" si="5"/>
        <v>142.66659369391056</v>
      </c>
      <c r="U7" s="332">
        <f t="shared" si="6"/>
        <v>0.57885216050615429</v>
      </c>
      <c r="V7" s="136">
        <f>'A-12'!H6</f>
        <v>118.84699999999999</v>
      </c>
    </row>
    <row r="8" spans="1:22">
      <c r="A8" s="5">
        <v>1994</v>
      </c>
      <c r="B8" s="58">
        <f>'A-3'!H7</f>
        <v>8028.3642988500005</v>
      </c>
      <c r="C8" s="136">
        <f>'A-13'!H7</f>
        <v>5133.0673555199992</v>
      </c>
      <c r="D8" s="57" t="s">
        <v>34</v>
      </c>
      <c r="E8" s="57">
        <f>'A-6'!J7</f>
        <v>49463.593822665025</v>
      </c>
      <c r="F8" s="58">
        <f>'A-1'!H7</f>
        <v>93.477000000000004</v>
      </c>
      <c r="G8" s="58">
        <f>'A-1'!H63</f>
        <v>48.262</v>
      </c>
      <c r="H8" s="58">
        <f>'A-1'!H92</f>
        <v>100.339</v>
      </c>
      <c r="I8" s="59">
        <f>'A-2'!H7</f>
        <v>30.173999999999999</v>
      </c>
      <c r="J8" s="212">
        <f>'A-9'!H7</f>
        <v>39.715000000000003</v>
      </c>
      <c r="K8" s="158">
        <f>'A-7'!J7</f>
        <v>3325.1088790931549</v>
      </c>
      <c r="L8" s="65" t="str">
        <f t="shared" si="0"/>
        <v>..</v>
      </c>
      <c r="M8" s="70">
        <f t="shared" si="1"/>
        <v>0.16230855217744558</v>
      </c>
      <c r="N8" s="58">
        <f>'A-1'!H7</f>
        <v>93.477000000000004</v>
      </c>
      <c r="O8" s="58">
        <f t="shared" si="2"/>
        <v>266.06894342314575</v>
      </c>
      <c r="P8" s="232">
        <f t="shared" si="3"/>
        <v>202.14942210373914</v>
      </c>
      <c r="Q8" s="235">
        <f t="shared" si="4"/>
        <v>0.41417015413332081</v>
      </c>
      <c r="R8" s="59">
        <f>'A-8'!H7</f>
        <v>108.958</v>
      </c>
      <c r="S8" s="191">
        <f>'A-11'!H7</f>
        <v>100.02800000000001</v>
      </c>
      <c r="T8" s="33">
        <f t="shared" si="5"/>
        <v>170.11557484987074</v>
      </c>
      <c r="U8" s="332">
        <f t="shared" si="6"/>
        <v>0.64778204702835207</v>
      </c>
      <c r="V8" s="136">
        <f>'A-12'!H7</f>
        <v>114.95399999999999</v>
      </c>
    </row>
    <row r="9" spans="1:22">
      <c r="A9" s="5">
        <v>1995</v>
      </c>
      <c r="B9" s="58">
        <f>'A-3'!H8</f>
        <v>8217.8194826999988</v>
      </c>
      <c r="C9" s="136">
        <f>'A-13'!H8</f>
        <v>5347.1941052399998</v>
      </c>
      <c r="D9" s="57" t="s">
        <v>34</v>
      </c>
      <c r="E9" s="57">
        <f>'A-6'!J8</f>
        <v>42801.092388789722</v>
      </c>
      <c r="F9" s="58">
        <f>'A-1'!H8</f>
        <v>94.947999999999993</v>
      </c>
      <c r="G9" s="58">
        <f>'A-1'!H64</f>
        <v>48.408999999999999</v>
      </c>
      <c r="H9" s="58">
        <f>'A-1'!H93</f>
        <v>99.873999999999995</v>
      </c>
      <c r="I9" s="59">
        <f>'A-2'!H8</f>
        <v>30.542999999999999</v>
      </c>
      <c r="J9" s="212">
        <f>'A-9'!H8</f>
        <v>39.895000000000003</v>
      </c>
      <c r="K9" s="158">
        <f>'A-7'!J8</f>
        <v>2671.3274743102702</v>
      </c>
      <c r="L9" s="65" t="str">
        <f t="shared" si="0"/>
        <v>..</v>
      </c>
      <c r="M9" s="70">
        <f t="shared" si="1"/>
        <v>0.19200022765896449</v>
      </c>
      <c r="N9" s="58">
        <f>'A-1'!H8</f>
        <v>94.947999999999993</v>
      </c>
      <c r="O9" s="58">
        <f t="shared" si="2"/>
        <v>269.05737755623215</v>
      </c>
      <c r="P9" s="232">
        <f t="shared" si="3"/>
        <v>205.98620084471733</v>
      </c>
      <c r="Q9" s="235">
        <f t="shared" si="4"/>
        <v>0.32506524144682164</v>
      </c>
      <c r="R9" s="59">
        <f>'A-8'!H8</f>
        <v>110.96899999999999</v>
      </c>
      <c r="S9" s="191">
        <f>'A-11'!H8</f>
        <v>103.401</v>
      </c>
      <c r="T9" s="33">
        <f t="shared" si="5"/>
        <v>175.07101808073864</v>
      </c>
      <c r="U9" s="332">
        <f t="shared" si="6"/>
        <v>0.49957555714921481</v>
      </c>
      <c r="V9" s="136">
        <f>'A-12'!H8</f>
        <v>119.09099999999999</v>
      </c>
    </row>
    <row r="10" spans="1:22">
      <c r="A10" s="5">
        <v>1996</v>
      </c>
      <c r="B10" s="58">
        <f>'A-3'!H9</f>
        <v>9268.6618549499981</v>
      </c>
      <c r="C10" s="136">
        <f>'A-13'!H9</f>
        <v>5950.4191390800006</v>
      </c>
      <c r="D10" s="57" t="s">
        <v>34</v>
      </c>
      <c r="E10" s="57">
        <f>'A-6'!J9</f>
        <v>54670.287909261344</v>
      </c>
      <c r="F10" s="58">
        <f>'A-1'!H9</f>
        <v>94.680999999999997</v>
      </c>
      <c r="G10" s="58">
        <f>'A-1'!H65</f>
        <v>55.143999999999998</v>
      </c>
      <c r="H10" s="58">
        <f>'A-1'!H94</f>
        <v>100.586</v>
      </c>
      <c r="I10" s="59">
        <f>'A-2'!H9</f>
        <v>37.219000000000001</v>
      </c>
      <c r="J10" s="212">
        <f>'A-9'!H9</f>
        <v>45.720999999999997</v>
      </c>
      <c r="K10" s="158">
        <f>'A-7'!J9</f>
        <v>2287.204300535639</v>
      </c>
      <c r="L10" s="65" t="str">
        <f t="shared" si="0"/>
        <v>..</v>
      </c>
      <c r="M10" s="70">
        <f t="shared" si="1"/>
        <v>0.16953746192691721</v>
      </c>
      <c r="N10" s="58">
        <f>'A-1'!H9</f>
        <v>94.680999999999997</v>
      </c>
      <c r="O10" s="58">
        <f t="shared" si="2"/>
        <v>249.03038380800123</v>
      </c>
      <c r="P10" s="232">
        <f t="shared" si="3"/>
        <v>202.72220325342838</v>
      </c>
      <c r="Q10" s="235">
        <f t="shared" si="4"/>
        <v>0.24676747693779988</v>
      </c>
      <c r="R10" s="59">
        <f>'A-8'!H9</f>
        <v>108.38200000000001</v>
      </c>
      <c r="S10" s="191">
        <f>'A-11'!H9</f>
        <v>101.733</v>
      </c>
      <c r="T10" s="33">
        <f t="shared" si="5"/>
        <v>159.87584672022356</v>
      </c>
      <c r="U10" s="332">
        <f t="shared" si="6"/>
        <v>0.38437700724545359</v>
      </c>
      <c r="V10" s="136">
        <f>'A-12'!H9</f>
        <v>114.004</v>
      </c>
    </row>
    <row r="11" spans="1:22">
      <c r="A11" s="5">
        <v>1997</v>
      </c>
      <c r="B11" s="58">
        <f>'A-3'!H10</f>
        <v>10203.081249000001</v>
      </c>
      <c r="C11" s="136">
        <f>'A-13'!H10</f>
        <v>6637.1824115999998</v>
      </c>
      <c r="D11" s="57" t="s">
        <v>34</v>
      </c>
      <c r="E11" s="57">
        <f>'A-6'!J10</f>
        <v>69903.699184522091</v>
      </c>
      <c r="F11" s="58">
        <f>'A-1'!H10</f>
        <v>91.254000000000005</v>
      </c>
      <c r="G11" s="58">
        <f>'A-1'!H66</f>
        <v>63.122</v>
      </c>
      <c r="H11" s="58">
        <f>'A-1'!H95</f>
        <v>100.807</v>
      </c>
      <c r="I11" s="59">
        <f>'A-2'!H10</f>
        <v>43.576999999999998</v>
      </c>
      <c r="J11" s="212">
        <f>'A-9'!H10</f>
        <v>49.487000000000002</v>
      </c>
      <c r="K11" s="158">
        <f>'A-7'!J10</f>
        <v>4366.2578253022957</v>
      </c>
      <c r="L11" s="65" t="str">
        <f t="shared" si="0"/>
        <v>..</v>
      </c>
      <c r="M11" s="70">
        <f t="shared" si="1"/>
        <v>0.14595910328103412</v>
      </c>
      <c r="N11" s="58">
        <f>'A-1'!H10</f>
        <v>91.254000000000005</v>
      </c>
      <c r="O11" s="58">
        <f t="shared" si="2"/>
        <v>234.13913874291487</v>
      </c>
      <c r="P11" s="232">
        <f t="shared" si="3"/>
        <v>206.17700101036635</v>
      </c>
      <c r="Q11" s="235">
        <f t="shared" si="4"/>
        <v>0.42793522062075423</v>
      </c>
      <c r="R11" s="59">
        <f>'A-8'!H10</f>
        <v>106.426</v>
      </c>
      <c r="S11" s="191">
        <f>'A-11'!H10</f>
        <v>99.350999999999999</v>
      </c>
      <c r="T11" s="33">
        <f t="shared" si="5"/>
        <v>152.30930104412877</v>
      </c>
      <c r="U11" s="332">
        <f t="shared" si="6"/>
        <v>0.6578480979626623</v>
      </c>
      <c r="V11" s="136">
        <f>'A-12'!H10</f>
        <v>110.30800000000001</v>
      </c>
    </row>
    <row r="12" spans="1:22">
      <c r="A12" s="5">
        <v>1998</v>
      </c>
      <c r="B12" s="58">
        <f>'A-3'!H11</f>
        <v>9628.287434849999</v>
      </c>
      <c r="C12" s="136">
        <f>'A-13'!H11</f>
        <v>6200.180335439999</v>
      </c>
      <c r="D12" s="57" t="s">
        <v>34</v>
      </c>
      <c r="E12" s="57">
        <f>'A-6'!J11</f>
        <v>65297.503355004133</v>
      </c>
      <c r="F12" s="58">
        <f>'A-1'!H11</f>
        <v>102.417</v>
      </c>
      <c r="G12" s="58">
        <f>'A-1'!H67</f>
        <v>52.177999999999997</v>
      </c>
      <c r="H12" s="58">
        <f>'A-1'!H96</f>
        <v>99.105999999999995</v>
      </c>
      <c r="I12" s="59">
        <f>'A-2'!H11</f>
        <v>46.317999999999998</v>
      </c>
      <c r="J12" s="212">
        <f>'A-9'!H11</f>
        <v>47.323999999999998</v>
      </c>
      <c r="K12" s="158">
        <f>'A-7'!J11</f>
        <v>3909.9325399523609</v>
      </c>
      <c r="L12" s="65" t="str">
        <f t="shared" si="0"/>
        <v>..</v>
      </c>
      <c r="M12" s="70">
        <f t="shared" si="1"/>
        <v>0.14745261212367819</v>
      </c>
      <c r="N12" s="58">
        <f>'A-1'!H11</f>
        <v>102.417</v>
      </c>
      <c r="O12" s="58">
        <f t="shared" si="2"/>
        <v>207.87355746901852</v>
      </c>
      <c r="P12" s="232">
        <f t="shared" si="3"/>
        <v>203.45464108803142</v>
      </c>
      <c r="Q12" s="235">
        <f t="shared" si="4"/>
        <v>0.40608805734238806</v>
      </c>
      <c r="R12" s="59">
        <f>'A-8'!H11</f>
        <v>109.119</v>
      </c>
      <c r="S12" s="191">
        <f>'A-11'!H11</f>
        <v>110.38200000000001</v>
      </c>
      <c r="T12" s="33">
        <f t="shared" si="5"/>
        <v>133.86114114253635</v>
      </c>
      <c r="U12" s="332">
        <f t="shared" si="6"/>
        <v>0.63061593831446039</v>
      </c>
      <c r="V12" s="136">
        <f>'A-12'!H11</f>
        <v>115.27800000000001</v>
      </c>
    </row>
    <row r="13" spans="1:22">
      <c r="A13" s="5">
        <v>1999</v>
      </c>
      <c r="B13" s="58">
        <f>'A-3'!H12</f>
        <v>8412.9886777499996</v>
      </c>
      <c r="C13" s="136">
        <f>'A-13'!H12</f>
        <v>5491.6523110799999</v>
      </c>
      <c r="D13" s="57" t="s">
        <v>34</v>
      </c>
      <c r="E13" s="57">
        <f>'A-6'!J12</f>
        <v>55486.395332827771</v>
      </c>
      <c r="F13" s="58">
        <f>'A-1'!H12</f>
        <v>97.188000000000002</v>
      </c>
      <c r="G13" s="58">
        <f>'A-1'!H68</f>
        <v>48.607999999999997</v>
      </c>
      <c r="H13" s="58">
        <f>'A-1'!H97</f>
        <v>100.267</v>
      </c>
      <c r="I13" s="59">
        <f>'A-2'!H12</f>
        <v>45.761000000000003</v>
      </c>
      <c r="J13" s="212">
        <f>'A-9'!H12</f>
        <v>40.637999999999998</v>
      </c>
      <c r="K13" s="158">
        <f>'A-7'!J12</f>
        <v>4042.3889506900791</v>
      </c>
      <c r="L13" s="65" t="str">
        <f t="shared" si="0"/>
        <v>..</v>
      </c>
      <c r="M13" s="70">
        <f t="shared" si="1"/>
        <v>0.15162254868577793</v>
      </c>
      <c r="N13" s="58">
        <f>'A-1'!H12</f>
        <v>97.188000000000002</v>
      </c>
      <c r="O13" s="58">
        <f t="shared" si="2"/>
        <v>183.84625942942679</v>
      </c>
      <c r="P13" s="232">
        <f t="shared" si="3"/>
        <v>207.02270480215563</v>
      </c>
      <c r="Q13" s="235">
        <f t="shared" si="4"/>
        <v>0.48049380612873838</v>
      </c>
      <c r="R13" s="59">
        <f>'A-8'!H12</f>
        <v>104.864</v>
      </c>
      <c r="S13" s="191">
        <f>'A-11'!H12</f>
        <v>106.178</v>
      </c>
      <c r="T13" s="33">
        <f t="shared" si="5"/>
        <v>120.00726188413714</v>
      </c>
      <c r="U13" s="332">
        <f t="shared" si="6"/>
        <v>0.73609702903698471</v>
      </c>
      <c r="V13" s="136">
        <f>'A-12'!H12</f>
        <v>107.566</v>
      </c>
    </row>
    <row r="14" spans="1:22">
      <c r="A14" s="5">
        <v>2000</v>
      </c>
      <c r="B14" s="58">
        <f>'A-3'!H13</f>
        <v>10465.03294995</v>
      </c>
      <c r="C14" s="136">
        <f>'A-13'!H13</f>
        <v>7149.0808396799994</v>
      </c>
      <c r="D14" s="57" t="s">
        <v>34</v>
      </c>
      <c r="E14" s="57">
        <f>'A-6'!J13</f>
        <v>74602.553498811787</v>
      </c>
      <c r="F14" s="58">
        <f>'A-1'!H13</f>
        <v>89.605000000000004</v>
      </c>
      <c r="G14" s="58">
        <f>'A-1'!H69</f>
        <v>64.751000000000005</v>
      </c>
      <c r="H14" s="58">
        <f>'A-1'!H98</f>
        <v>98.998999999999995</v>
      </c>
      <c r="I14" s="59">
        <f>'A-2'!H13</f>
        <v>47.093000000000004</v>
      </c>
      <c r="J14" s="212">
        <f>'A-9'!H13</f>
        <v>47.551000000000002</v>
      </c>
      <c r="K14" s="158">
        <f>'A-7'!J13</f>
        <v>2750.5724893405218</v>
      </c>
      <c r="L14" s="65" t="str">
        <f t="shared" si="0"/>
        <v>..</v>
      </c>
      <c r="M14" s="70">
        <f t="shared" si="1"/>
        <v>0.14027714145356537</v>
      </c>
      <c r="N14" s="58">
        <f>'A-1'!H13</f>
        <v>89.605000000000004</v>
      </c>
      <c r="O14" s="58">
        <f t="shared" si="2"/>
        <v>222.22056250291973</v>
      </c>
      <c r="P14" s="232">
        <f t="shared" si="3"/>
        <v>220.08018653550923</v>
      </c>
      <c r="Q14" s="235">
        <f t="shared" si="4"/>
        <v>0.26283457515092329</v>
      </c>
      <c r="R14" s="59">
        <f>'A-8'!H13</f>
        <v>108.245</v>
      </c>
      <c r="S14" s="191">
        <f>'A-11'!H13</f>
        <v>102.45</v>
      </c>
      <c r="T14" s="33">
        <f t="shared" si="5"/>
        <v>151.80771748837404</v>
      </c>
      <c r="U14" s="332">
        <f t="shared" si="6"/>
        <v>0.38474491351025769</v>
      </c>
      <c r="V14" s="136">
        <f>'A-12'!H13</f>
        <v>113.74299999999999</v>
      </c>
    </row>
    <row r="15" spans="1:22">
      <c r="A15" s="5">
        <v>2001</v>
      </c>
      <c r="B15" s="58">
        <f>'A-3'!H14</f>
        <v>11303.56409355</v>
      </c>
      <c r="C15" s="136">
        <f>'A-13'!H14</f>
        <v>7796.9022767999995</v>
      </c>
      <c r="D15" s="57" t="s">
        <v>34</v>
      </c>
      <c r="E15" s="57">
        <f>'A-6'!J14</f>
        <v>85423.995383787624</v>
      </c>
      <c r="F15" s="58">
        <f>'A-1'!H14</f>
        <v>91.557000000000002</v>
      </c>
      <c r="G15" s="58">
        <f>'A-1'!H70</f>
        <v>69.031000000000006</v>
      </c>
      <c r="H15" s="58">
        <f>'A-1'!H99</f>
        <v>99.840999999999994</v>
      </c>
      <c r="I15" s="59">
        <f>'A-2'!H14</f>
        <v>48.825000000000003</v>
      </c>
      <c r="J15" s="212">
        <f>'A-9'!H14</f>
        <v>50.645000000000003</v>
      </c>
      <c r="K15" s="158">
        <f>'A-7'!J14</f>
        <v>6611.3314363911777</v>
      </c>
      <c r="L15" s="65" t="str">
        <f t="shared" si="0"/>
        <v>..</v>
      </c>
      <c r="M15" s="70">
        <f t="shared" si="1"/>
        <v>0.13232305563285876</v>
      </c>
      <c r="N15" s="58">
        <f>'A-1'!H14</f>
        <v>91.557000000000002</v>
      </c>
      <c r="O15" s="58">
        <f t="shared" si="2"/>
        <v>231.51180939170504</v>
      </c>
      <c r="P15" s="232">
        <f t="shared" si="3"/>
        <v>223.19210373284625</v>
      </c>
      <c r="Q15" s="235">
        <f t="shared" si="4"/>
        <v>0.58488910061240884</v>
      </c>
      <c r="R15" s="59">
        <f>'A-8'!H14</f>
        <v>110.221</v>
      </c>
      <c r="S15" s="191">
        <f>'A-11'!H14</f>
        <v>105.69799999999999</v>
      </c>
      <c r="T15" s="33">
        <f t="shared" si="5"/>
        <v>159.69077883870966</v>
      </c>
      <c r="U15" s="332">
        <f t="shared" si="6"/>
        <v>0.84794335002292687</v>
      </c>
      <c r="V15" s="136">
        <f>'A-12'!H14</f>
        <v>117.27500000000001</v>
      </c>
    </row>
    <row r="16" spans="1:22">
      <c r="A16" s="5">
        <v>2002</v>
      </c>
      <c r="B16" s="58">
        <f>'A-3'!H15</f>
        <v>11015.720779350002</v>
      </c>
      <c r="C16" s="136">
        <f>'A-13'!H15</f>
        <v>7412.2849709999991</v>
      </c>
      <c r="D16" s="57" t="s">
        <v>34</v>
      </c>
      <c r="E16" s="57">
        <f>'A-6'!J15</f>
        <v>79157.074404130108</v>
      </c>
      <c r="F16" s="58">
        <f>'A-1'!H15</f>
        <v>95.111999999999995</v>
      </c>
      <c r="G16" s="58">
        <f>'A-1'!H71</f>
        <v>66.516000000000005</v>
      </c>
      <c r="H16" s="58">
        <f>'A-1'!H100</f>
        <v>102.551</v>
      </c>
      <c r="I16" s="59">
        <f>'A-2'!H15</f>
        <v>49.061999999999998</v>
      </c>
      <c r="J16" s="212">
        <f>'A-9'!H15</f>
        <v>51.18</v>
      </c>
      <c r="K16" s="158">
        <f>'A-7'!J15</f>
        <v>3781.2843095040862</v>
      </c>
      <c r="L16" s="65" t="str">
        <f t="shared" si="0"/>
        <v>..</v>
      </c>
      <c r="M16" s="70">
        <f t="shared" si="1"/>
        <v>0.1391628084068661</v>
      </c>
      <c r="N16" s="58">
        <f>'A-1'!H15</f>
        <v>95.111999999999995</v>
      </c>
      <c r="O16" s="58">
        <f t="shared" si="2"/>
        <v>224.52653335269665</v>
      </c>
      <c r="P16" s="232">
        <f t="shared" si="3"/>
        <v>215.23487259378666</v>
      </c>
      <c r="Q16" s="235">
        <f t="shared" si="4"/>
        <v>0.34326254134840245</v>
      </c>
      <c r="R16" s="59">
        <f>'A-8'!H15</f>
        <v>108.55800000000001</v>
      </c>
      <c r="S16" s="191">
        <f>'A-11'!H15</f>
        <v>107.11199999999999</v>
      </c>
      <c r="T16" s="33">
        <f t="shared" si="5"/>
        <v>151.07995945945945</v>
      </c>
      <c r="U16" s="332">
        <f t="shared" si="6"/>
        <v>0.51013747100901718</v>
      </c>
      <c r="V16" s="136">
        <f>'A-12'!H15</f>
        <v>114.31100000000001</v>
      </c>
    </row>
    <row r="17" spans="1:22">
      <c r="A17" s="5">
        <v>2003</v>
      </c>
      <c r="B17" s="58">
        <f>'A-3'!H16</f>
        <v>12269.7676749</v>
      </c>
      <c r="C17" s="136">
        <f>'A-13'!H16</f>
        <v>8276.687026919999</v>
      </c>
      <c r="D17" s="57" t="s">
        <v>34</v>
      </c>
      <c r="E17" s="57">
        <f>'A-6'!J16</f>
        <v>93417.571589287632</v>
      </c>
      <c r="F17" s="58">
        <f>'A-1'!H16</f>
        <v>94.477999999999994</v>
      </c>
      <c r="G17" s="58">
        <f>'A-1'!H72</f>
        <v>72.557000000000002</v>
      </c>
      <c r="H17" s="58">
        <f>'A-1'!H101</f>
        <v>99.762</v>
      </c>
      <c r="I17" s="59">
        <f>'A-2'!H16</f>
        <v>53.935000000000002</v>
      </c>
      <c r="J17" s="212">
        <f>'A-9'!H16</f>
        <v>56.801000000000002</v>
      </c>
      <c r="K17" s="158">
        <f>'A-7'!J16</f>
        <v>5865.1826381206447</v>
      </c>
      <c r="L17" s="65" t="str">
        <f t="shared" si="0"/>
        <v>..</v>
      </c>
      <c r="M17" s="70">
        <f t="shared" si="1"/>
        <v>0.13134325230422708</v>
      </c>
      <c r="N17" s="58">
        <f>'A-1'!H16</f>
        <v>94.477999999999994</v>
      </c>
      <c r="O17" s="58">
        <f t="shared" si="2"/>
        <v>227.49175257068694</v>
      </c>
      <c r="P17" s="232">
        <f t="shared" si="3"/>
        <v>216.01323348004436</v>
      </c>
      <c r="Q17" s="235">
        <f t="shared" si="4"/>
        <v>0.47801904596114908</v>
      </c>
      <c r="R17" s="59">
        <f>'A-8'!H16</f>
        <v>109.926</v>
      </c>
      <c r="S17" s="191">
        <f>'A-11'!H16</f>
        <v>106.663</v>
      </c>
      <c r="T17" s="33">
        <f t="shared" si="5"/>
        <v>153.45669837619354</v>
      </c>
      <c r="U17" s="332">
        <f t="shared" si="6"/>
        <v>0.70863892992982402</v>
      </c>
      <c r="V17" s="136">
        <f>'A-12'!H16</f>
        <v>116.735</v>
      </c>
    </row>
    <row r="18" spans="1:22">
      <c r="A18" s="5">
        <v>2004</v>
      </c>
      <c r="B18" s="58">
        <f>'A-3'!H17</f>
        <v>13731.304602150001</v>
      </c>
      <c r="C18" s="136">
        <f>'A-13'!H17</f>
        <v>8808.5364775199996</v>
      </c>
      <c r="D18" s="57" t="s">
        <v>34</v>
      </c>
      <c r="E18" s="57">
        <f>'A-6'!J17</f>
        <v>96569.74196546452</v>
      </c>
      <c r="F18" s="58">
        <f>'A-1'!H17</f>
        <v>99.875</v>
      </c>
      <c r="G18" s="58">
        <f>'A-1'!H73</f>
        <v>76.393000000000001</v>
      </c>
      <c r="H18" s="58">
        <f>'A-1'!H102</f>
        <v>99.218000000000004</v>
      </c>
      <c r="I18" s="59">
        <f>'A-2'!H17</f>
        <v>57.003</v>
      </c>
      <c r="J18" s="212">
        <f>'A-9'!H17</f>
        <v>68.363</v>
      </c>
      <c r="K18" s="158">
        <f>'A-7'!J17</f>
        <v>5849.163173380397</v>
      </c>
      <c r="L18" s="65" t="str">
        <f t="shared" si="0"/>
        <v>..</v>
      </c>
      <c r="M18" s="70">
        <f t="shared" si="1"/>
        <v>0.14219054874414619</v>
      </c>
      <c r="N18" s="58">
        <f>'A-1'!H17</f>
        <v>99.875</v>
      </c>
      <c r="O18" s="58">
        <f t="shared" si="2"/>
        <v>240.88740245513395</v>
      </c>
      <c r="P18" s="232">
        <f t="shared" si="3"/>
        <v>200.8587189290991</v>
      </c>
      <c r="Q18" s="235">
        <f t="shared" si="4"/>
        <v>0.42597286586043359</v>
      </c>
      <c r="R18" s="59">
        <f>'A-8'!H17</f>
        <v>110.586</v>
      </c>
      <c r="S18" s="191">
        <f>'A-11'!H17</f>
        <v>107.229</v>
      </c>
      <c r="T18" s="33">
        <f t="shared" si="5"/>
        <v>154.52759464449238</v>
      </c>
      <c r="U18" s="332">
        <f t="shared" si="6"/>
        <v>0.66403348482552915</v>
      </c>
      <c r="V18" s="136">
        <f>'A-12'!H17</f>
        <v>117.85599999999999</v>
      </c>
    </row>
    <row r="19" spans="1:22">
      <c r="A19" s="5">
        <v>2005</v>
      </c>
      <c r="B19" s="58">
        <f>'A-3'!H18</f>
        <v>15701.924214750001</v>
      </c>
      <c r="C19" s="136">
        <f>'A-13'!H18</f>
        <v>10183.983441839999</v>
      </c>
      <c r="D19" s="57" t="str">
        <f>'A-5'!K3</f>
        <v>..</v>
      </c>
      <c r="E19" s="57">
        <f>'A-6'!J18</f>
        <v>110174.50218146824</v>
      </c>
      <c r="F19" s="58">
        <f>'A-1'!H18</f>
        <v>105.11</v>
      </c>
      <c r="G19" s="58">
        <f>'A-1'!H74</f>
        <v>83.802999999999997</v>
      </c>
      <c r="H19" s="58">
        <f>'A-1'!H103</f>
        <v>100.17100000000001</v>
      </c>
      <c r="I19" s="59">
        <f>'A-2'!H18</f>
        <v>66.119</v>
      </c>
      <c r="J19" s="212">
        <f>'A-9'!H18</f>
        <v>76.95</v>
      </c>
      <c r="K19" s="158">
        <f>'A-7'!J18</f>
        <v>5828.8658050558079</v>
      </c>
      <c r="L19" s="65" t="str">
        <f t="shared" si="0"/>
        <v>..</v>
      </c>
      <c r="M19" s="70">
        <f t="shared" si="1"/>
        <v>0.14251867631666162</v>
      </c>
      <c r="N19" s="58">
        <f>'A-1'!H18</f>
        <v>105.11</v>
      </c>
      <c r="O19" s="58">
        <f t="shared" si="2"/>
        <v>237.47975944509145</v>
      </c>
      <c r="P19" s="232">
        <f t="shared" si="3"/>
        <v>204.0535960331384</v>
      </c>
      <c r="Q19" s="235">
        <f t="shared" si="4"/>
        <v>0.37121984066005842</v>
      </c>
      <c r="R19" s="59">
        <f>'A-8'!H18</f>
        <v>112.883</v>
      </c>
      <c r="S19" s="191">
        <f>'A-11'!H18</f>
        <v>114.098</v>
      </c>
      <c r="T19" s="33">
        <f t="shared" si="5"/>
        <v>154.02506755758554</v>
      </c>
      <c r="U19" s="332">
        <f t="shared" si="6"/>
        <v>0.57235617460928168</v>
      </c>
      <c r="V19" s="136">
        <f>'A-12'!H18</f>
        <v>122.053</v>
      </c>
    </row>
    <row r="20" spans="1:22">
      <c r="A20" s="5">
        <v>2006</v>
      </c>
      <c r="B20" s="58">
        <f>'A-3'!H19</f>
        <v>17078.465225399999</v>
      </c>
      <c r="C20" s="136">
        <f>'A-13'!H19</f>
        <v>11602.639839959998</v>
      </c>
      <c r="D20" s="57" t="str">
        <f>'A-5'!K4</f>
        <v>..</v>
      </c>
      <c r="E20" s="57">
        <f>'A-6'!J19</f>
        <v>122765.36474679664</v>
      </c>
      <c r="F20" s="58">
        <f>'A-1'!H19</f>
        <v>91.369</v>
      </c>
      <c r="G20" s="58">
        <f>'A-1'!H75</f>
        <v>103.267</v>
      </c>
      <c r="H20" s="58">
        <f>'A-1'!H104</f>
        <v>98.650999999999996</v>
      </c>
      <c r="I20" s="59">
        <f>'A-2'!H19</f>
        <v>85.179000000000002</v>
      </c>
      <c r="J20" s="212">
        <f>'A-9'!H19</f>
        <v>77.712999999999994</v>
      </c>
      <c r="K20" s="158">
        <f>'A-7'!J19</f>
        <v>7898.5162792449737</v>
      </c>
      <c r="L20" s="65" t="str">
        <f t="shared" si="0"/>
        <v>..</v>
      </c>
      <c r="M20" s="70">
        <f t="shared" si="1"/>
        <v>0.13911468646408787</v>
      </c>
      <c r="N20" s="58">
        <f>'A-1'!H19</f>
        <v>91.369</v>
      </c>
      <c r="O20" s="58">
        <f t="shared" si="2"/>
        <v>200.50088901489804</v>
      </c>
      <c r="P20" s="232">
        <f t="shared" si="3"/>
        <v>219.76329861670507</v>
      </c>
      <c r="Q20" s="235">
        <f t="shared" si="4"/>
        <v>0.4624839629908829</v>
      </c>
      <c r="R20" s="59">
        <f>'A-8'!H19</f>
        <v>106.791</v>
      </c>
      <c r="S20" s="191">
        <f>'A-11'!H19</f>
        <v>103.89</v>
      </c>
      <c r="T20" s="33">
        <f t="shared" si="5"/>
        <v>136.21479284753283</v>
      </c>
      <c r="U20" s="332">
        <f t="shared" si="6"/>
        <v>0.68075165550189176</v>
      </c>
      <c r="V20" s="136">
        <f>'A-12'!H19</f>
        <v>111.343</v>
      </c>
    </row>
    <row r="21" spans="1:22">
      <c r="A21" s="5">
        <v>2007</v>
      </c>
      <c r="B21" s="58">
        <f>'A-3'!H20</f>
        <v>17856.285</v>
      </c>
      <c r="C21" s="136">
        <f>'A-13'!H20</f>
        <v>10668.995999999999</v>
      </c>
      <c r="D21" s="57" t="str">
        <f>'A-5'!K5</f>
        <v>..</v>
      </c>
      <c r="E21" s="57">
        <f>'A-6'!J20</f>
        <v>113668.79619372539</v>
      </c>
      <c r="F21" s="58">
        <f>'A-1'!H20</f>
        <v>100</v>
      </c>
      <c r="G21" s="58">
        <f>'A-1'!H76</f>
        <v>100</v>
      </c>
      <c r="H21" s="58">
        <f>'A-1'!H105</f>
        <v>100</v>
      </c>
      <c r="I21" s="59">
        <f>'A-2'!H20</f>
        <v>100</v>
      </c>
      <c r="J21" s="212">
        <f>'A-9'!H20</f>
        <v>100</v>
      </c>
      <c r="K21" s="158">
        <f>'A-7'!J20</f>
        <v>7050.8683250825516</v>
      </c>
      <c r="L21" s="65" t="str">
        <f t="shared" si="0"/>
        <v>..</v>
      </c>
      <c r="M21" s="70">
        <f t="shared" si="1"/>
        <v>0.15709047335706439</v>
      </c>
      <c r="N21" s="58">
        <f>'A-1'!H20</f>
        <v>100</v>
      </c>
      <c r="O21" s="58">
        <f t="shared" si="2"/>
        <v>178.56285</v>
      </c>
      <c r="P21" s="232">
        <f t="shared" si="3"/>
        <v>178.56285</v>
      </c>
      <c r="Q21" s="235">
        <f t="shared" si="4"/>
        <v>0.3948675956439176</v>
      </c>
      <c r="R21" s="59">
        <f>'A-8'!H20</f>
        <v>100</v>
      </c>
      <c r="S21" s="191">
        <f>'A-11'!H20</f>
        <v>100</v>
      </c>
      <c r="T21" s="33">
        <f t="shared" si="5"/>
        <v>106.68995999999999</v>
      </c>
      <c r="U21" s="332">
        <f t="shared" si="6"/>
        <v>0.66087458698855561</v>
      </c>
      <c r="V21" s="136">
        <f>'A-12'!H20</f>
        <v>100</v>
      </c>
    </row>
    <row r="22" spans="1:22">
      <c r="A22" s="5">
        <v>2008</v>
      </c>
      <c r="B22" s="58">
        <f>'A-3'!H21</f>
        <v>19456.922387399998</v>
      </c>
      <c r="C22" s="136">
        <f>'A-13'!H21</f>
        <v>11484.534054239999</v>
      </c>
      <c r="D22" s="57">
        <f>'A-5'!K6</f>
        <v>9.0000000000000018</v>
      </c>
      <c r="E22" s="57">
        <f>'A-6'!J21</f>
        <v>108998.45218244242</v>
      </c>
      <c r="F22" s="58">
        <f>'A-1'!H21</f>
        <v>102.34099999999999</v>
      </c>
      <c r="G22" s="58">
        <f>'A-1'!H77</f>
        <v>107.86</v>
      </c>
      <c r="H22" s="58">
        <f>'A-1'!H106</f>
        <v>101.304</v>
      </c>
      <c r="I22" s="59">
        <f>'A-2'!H21</f>
        <v>116.727</v>
      </c>
      <c r="J22" s="212">
        <f>'A-9'!H21</f>
        <v>110.919</v>
      </c>
      <c r="K22" s="158">
        <f>'A-7'!J21</f>
        <v>6844.4115270670591</v>
      </c>
      <c r="L22" s="58">
        <f t="shared" si="0"/>
        <v>2161.8802652666659</v>
      </c>
      <c r="M22" s="70">
        <f t="shared" si="1"/>
        <v>0.17850640993353609</v>
      </c>
      <c r="N22" s="58">
        <f>'A-1'!H21</f>
        <v>102.34099999999999</v>
      </c>
      <c r="O22" s="58">
        <f t="shared" si="2"/>
        <v>166.68741925518515</v>
      </c>
      <c r="P22" s="232">
        <f t="shared" si="3"/>
        <v>175.41559505044219</v>
      </c>
      <c r="Q22" s="235">
        <f t="shared" si="4"/>
        <v>0.35177256663671508</v>
      </c>
      <c r="R22" s="59">
        <f>'A-8'!H21</f>
        <v>98.63</v>
      </c>
      <c r="S22" s="191">
        <f>'A-11'!H21</f>
        <v>101.101</v>
      </c>
      <c r="T22" s="33">
        <f t="shared" si="5"/>
        <v>98.38798267958569</v>
      </c>
      <c r="U22" s="332">
        <f t="shared" si="6"/>
        <v>0.59596771577686747</v>
      </c>
      <c r="V22" s="136">
        <f>'A-12'!H21</f>
        <v>97.707999999999998</v>
      </c>
    </row>
    <row r="23" spans="1:22">
      <c r="A23" s="5">
        <v>2009</v>
      </c>
      <c r="B23" s="58">
        <f>'A-3'!H22</f>
        <v>17017.218167850002</v>
      </c>
      <c r="C23" s="136">
        <f>'A-13'!H22</f>
        <v>8491.6672963199981</v>
      </c>
      <c r="D23" s="57">
        <f>'A-5'!K7</f>
        <v>9</v>
      </c>
      <c r="E23" s="57">
        <f>'A-6'!J22</f>
        <v>104520</v>
      </c>
      <c r="F23" s="58">
        <f>'A-1'!H22</f>
        <v>104.21599999999999</v>
      </c>
      <c r="G23" s="58">
        <f>'A-1'!H78</f>
        <v>92.472999999999999</v>
      </c>
      <c r="H23" s="58">
        <f>'A-1'!H107</f>
        <v>101.123</v>
      </c>
      <c r="I23" s="59">
        <f>'A-2'!H22</f>
        <v>116.066</v>
      </c>
      <c r="J23" s="212">
        <f>'A-9'!H22</f>
        <v>119.55</v>
      </c>
      <c r="K23" s="158">
        <f>'A-7'!J22</f>
        <v>6644</v>
      </c>
      <c r="L23" s="58">
        <f t="shared" si="0"/>
        <v>1890.8020186500003</v>
      </c>
      <c r="M23" s="70">
        <f t="shared" si="1"/>
        <v>0.16281303260476465</v>
      </c>
      <c r="N23" s="58">
        <f>'A-1'!H22</f>
        <v>104.21599999999999</v>
      </c>
      <c r="O23" s="58">
        <f t="shared" si="2"/>
        <v>146.61673675193427</v>
      </c>
      <c r="P23" s="232">
        <f t="shared" si="3"/>
        <v>142.34394117816814</v>
      </c>
      <c r="Q23" s="235">
        <f t="shared" si="4"/>
        <v>0.39042809079995594</v>
      </c>
      <c r="R23" s="59">
        <f>'A-8'!H22</f>
        <v>89.126000000000005</v>
      </c>
      <c r="S23" s="191">
        <f>'A-11'!H22</f>
        <v>87.036000000000001</v>
      </c>
      <c r="T23" s="33">
        <f t="shared" si="5"/>
        <v>73.16240153292091</v>
      </c>
      <c r="U23" s="332">
        <f t="shared" si="6"/>
        <v>0.78241407348581415</v>
      </c>
      <c r="V23" s="136">
        <f>'A-12'!H22</f>
        <v>80.849999999999994</v>
      </c>
    </row>
    <row r="24" spans="1:22">
      <c r="A24" s="5">
        <v>2010</v>
      </c>
      <c r="B24" s="58">
        <f>'A-3'!H23</f>
        <v>19850.832034499999</v>
      </c>
      <c r="C24" s="136">
        <f>'A-13'!H23</f>
        <v>10487.0896182</v>
      </c>
      <c r="D24" s="57">
        <f>'A-5'!K8</f>
        <v>15.297058540778357</v>
      </c>
      <c r="E24" s="57">
        <f>'A-6'!J23</f>
        <v>96813</v>
      </c>
      <c r="F24" s="58">
        <f>'A-1'!H23</f>
        <v>107.657</v>
      </c>
      <c r="G24" s="58">
        <f>'A-1'!H79</f>
        <v>104.786</v>
      </c>
      <c r="H24" s="58">
        <f>'A-1'!H108</f>
        <v>101.47499999999999</v>
      </c>
      <c r="I24" s="59">
        <f>'A-2'!H23</f>
        <v>117.444</v>
      </c>
      <c r="J24" s="212">
        <f>'A-9'!H23</f>
        <v>129.316</v>
      </c>
      <c r="K24" s="158">
        <f>'A-7'!J23</f>
        <v>6185</v>
      </c>
      <c r="L24" s="58">
        <f t="shared" si="0"/>
        <v>1297.6894859611314</v>
      </c>
      <c r="M24" s="70">
        <f t="shared" si="1"/>
        <v>0.20504304209661925</v>
      </c>
      <c r="N24" s="58">
        <f>'A-1'!H23</f>
        <v>107.657</v>
      </c>
      <c r="O24" s="58">
        <f t="shared" si="2"/>
        <v>169.02380738479616</v>
      </c>
      <c r="P24" s="232">
        <f t="shared" si="3"/>
        <v>153.50638772077701</v>
      </c>
      <c r="Q24" s="235">
        <f t="shared" si="4"/>
        <v>0.31157384180424796</v>
      </c>
      <c r="R24" s="59">
        <f>'A-8'!H23</f>
        <v>95.617000000000004</v>
      </c>
      <c r="S24" s="191">
        <f>'A-11'!H23</f>
        <v>95.19</v>
      </c>
      <c r="T24" s="33">
        <f t="shared" si="5"/>
        <v>89.294383861244498</v>
      </c>
      <c r="U24" s="332">
        <f t="shared" si="6"/>
        <v>0.5897727801683067</v>
      </c>
      <c r="V24" s="136">
        <f>'A-12'!H23</f>
        <v>91.481999999999999</v>
      </c>
    </row>
    <row r="25" spans="1:22">
      <c r="A25" s="5">
        <v>2011</v>
      </c>
      <c r="B25" s="58">
        <f>'A-3'!H24</f>
        <v>23825.9982012</v>
      </c>
      <c r="C25" s="136">
        <f>'A-13'!H24</f>
        <v>12450.718331999999</v>
      </c>
      <c r="D25" s="57">
        <f>'A-5'!K9</f>
        <v>26</v>
      </c>
      <c r="E25" s="57">
        <f>'A-6'!J24</f>
        <v>106155</v>
      </c>
      <c r="F25" s="58">
        <f>'A-1'!H24</f>
        <v>114.53400000000001</v>
      </c>
      <c r="G25" s="58">
        <f>'A-1'!H80</f>
        <v>117.893</v>
      </c>
      <c r="H25" s="58">
        <f>'A-1'!H109</f>
        <v>101.196</v>
      </c>
      <c r="I25" s="59">
        <f>'A-2'!H24</f>
        <v>130.238</v>
      </c>
      <c r="J25" s="212">
        <f>'A-9'!H24</f>
        <v>157.80500000000001</v>
      </c>
      <c r="K25" s="158">
        <f>'A-7'!J24</f>
        <v>6680</v>
      </c>
      <c r="L25" s="58">
        <f t="shared" si="0"/>
        <v>916.38454620000005</v>
      </c>
      <c r="M25" s="70">
        <f t="shared" si="1"/>
        <v>0.22444536951815741</v>
      </c>
      <c r="N25" s="58">
        <f>'A-1'!H24</f>
        <v>114.53400000000001</v>
      </c>
      <c r="O25" s="58">
        <f t="shared" si="2"/>
        <v>182.94198468342572</v>
      </c>
      <c r="P25" s="232">
        <f t="shared" si="3"/>
        <v>150.98379773264472</v>
      </c>
      <c r="Q25" s="235">
        <f t="shared" si="4"/>
        <v>0.28036600790407012</v>
      </c>
      <c r="R25" s="59">
        <f>'A-8'!H24</f>
        <v>99.018000000000001</v>
      </c>
      <c r="S25" s="191">
        <f>'A-11'!H24</f>
        <v>100.172</v>
      </c>
      <c r="T25" s="33">
        <f t="shared" si="5"/>
        <v>95.599735346058736</v>
      </c>
      <c r="U25" s="332">
        <f t="shared" si="6"/>
        <v>0.53651522923231776</v>
      </c>
      <c r="V25" s="136">
        <f>'A-12'!H24</f>
        <v>97.064999999999998</v>
      </c>
    </row>
    <row r="26" spans="1:22">
      <c r="A26" s="5">
        <v>2012</v>
      </c>
      <c r="B26" s="58">
        <f>'A-3'!H25</f>
        <v>24370.79345655</v>
      </c>
      <c r="C26" s="136">
        <f>'A-13'!H25</f>
        <v>12702.5066376</v>
      </c>
      <c r="D26" s="57">
        <f>'A-5'!K10</f>
        <v>29.732137494637009</v>
      </c>
      <c r="E26" s="57">
        <f>'A-6'!J25</f>
        <v>127711</v>
      </c>
      <c r="F26" s="58">
        <f>'A-1'!H25</f>
        <v>108.47499999999999</v>
      </c>
      <c r="G26" s="58">
        <f>'A-1'!H81</f>
        <v>127.855</v>
      </c>
      <c r="H26" s="58">
        <f>'A-1'!H110</f>
        <v>101.61799999999999</v>
      </c>
      <c r="I26" s="59">
        <f>'A-2'!H25</f>
        <v>141.51599999999999</v>
      </c>
      <c r="J26" s="212">
        <f>'A-9'!H25</f>
        <v>162.04400000000001</v>
      </c>
      <c r="K26" s="158">
        <f>'A-7'!J25</f>
        <v>7904</v>
      </c>
      <c r="L26" s="58">
        <f t="shared" si="0"/>
        <v>819.67848631622701</v>
      </c>
      <c r="M26" s="70">
        <f t="shared" si="1"/>
        <v>0.19082767699375935</v>
      </c>
      <c r="N26" s="58">
        <f>'A-1'!H25</f>
        <v>108.47499999999999</v>
      </c>
      <c r="O26" s="58">
        <f t="shared" si="2"/>
        <v>172.21228310968371</v>
      </c>
      <c r="P26" s="232">
        <f t="shared" si="3"/>
        <v>150.39614830879268</v>
      </c>
      <c r="Q26" s="235">
        <f t="shared" si="4"/>
        <v>0.32432263701597647</v>
      </c>
      <c r="R26" s="59">
        <f>'A-8'!H25</f>
        <v>95.424000000000007</v>
      </c>
      <c r="S26" s="191">
        <f>'A-11'!H25</f>
        <v>94.628</v>
      </c>
      <c r="T26" s="33">
        <f t="shared" si="5"/>
        <v>89.76021536504706</v>
      </c>
      <c r="U26" s="332">
        <f t="shared" si="6"/>
        <v>0.62223939144450424</v>
      </c>
      <c r="V26" s="136">
        <f>'A-12'!H25</f>
        <v>91.242999999999995</v>
      </c>
    </row>
    <row r="27" spans="1:22">
      <c r="A27" s="5">
        <v>2013</v>
      </c>
      <c r="B27" s="58" t="s">
        <v>34</v>
      </c>
      <c r="C27" s="136"/>
      <c r="D27" s="57">
        <f>'A-5'!K11</f>
        <v>34</v>
      </c>
      <c r="E27" s="57">
        <f>'A-6'!J26</f>
        <v>118676</v>
      </c>
      <c r="F27" s="58" t="s">
        <v>34</v>
      </c>
      <c r="G27" s="58" t="s">
        <v>34</v>
      </c>
      <c r="H27" s="58" t="s">
        <v>34</v>
      </c>
      <c r="I27" s="59" t="s">
        <v>34</v>
      </c>
      <c r="J27" s="212" t="str">
        <f>'A-9'!H26</f>
        <v>..</v>
      </c>
      <c r="K27" s="158">
        <f>'A-7'!J26</f>
        <v>7145</v>
      </c>
      <c r="L27" s="65" t="str">
        <f>IFERROR($B27/D27,"..")</f>
        <v>..</v>
      </c>
      <c r="M27" s="70" t="s">
        <v>34</v>
      </c>
      <c r="N27" s="58" t="s">
        <v>34</v>
      </c>
      <c r="O27" s="58" t="str">
        <f t="shared" si="2"/>
        <v>..</v>
      </c>
      <c r="P27" s="232" t="str">
        <f t="shared" si="3"/>
        <v>..</v>
      </c>
      <c r="Q27" s="69" t="s">
        <v>34</v>
      </c>
      <c r="R27" s="59" t="str">
        <f>'A-8'!F26</f>
        <v>..</v>
      </c>
      <c r="S27" s="191" t="s">
        <v>34</v>
      </c>
      <c r="T27" s="33" t="str">
        <f t="shared" si="5"/>
        <v>..</v>
      </c>
      <c r="U27" s="69" t="s">
        <v>34</v>
      </c>
      <c r="V27" s="136" t="str">
        <f>'A-8'!J26</f>
        <v>..</v>
      </c>
    </row>
    <row r="28" spans="1:22">
      <c r="A28" s="1"/>
      <c r="B28" s="43"/>
      <c r="C28" s="138"/>
      <c r="D28" s="44"/>
      <c r="E28" s="45"/>
      <c r="F28" s="43"/>
      <c r="G28" s="43"/>
      <c r="H28" s="43"/>
      <c r="I28" s="46"/>
      <c r="J28" s="207"/>
      <c r="K28" s="138"/>
      <c r="L28" s="48"/>
      <c r="M28" s="48"/>
      <c r="N28" s="43"/>
      <c r="O28" s="43"/>
      <c r="P28" s="228"/>
      <c r="Q28" s="50"/>
      <c r="R28" s="46"/>
      <c r="S28" s="239"/>
      <c r="T28" s="143"/>
      <c r="U28" s="143"/>
      <c r="V28" s="5"/>
    </row>
    <row r="29" spans="1:22" ht="45">
      <c r="A29" s="51" t="s">
        <v>147</v>
      </c>
      <c r="B29" s="43"/>
      <c r="C29" s="138"/>
      <c r="D29" s="44"/>
      <c r="E29" s="45"/>
      <c r="F29" s="43"/>
      <c r="G29" s="43"/>
      <c r="H29" s="43"/>
      <c r="I29" s="46"/>
      <c r="J29" s="207"/>
      <c r="K29" s="138"/>
      <c r="L29" s="48"/>
      <c r="M29" s="48"/>
      <c r="N29" s="43"/>
      <c r="O29" s="43"/>
      <c r="P29" s="228"/>
      <c r="Q29" s="50"/>
      <c r="R29" s="46"/>
      <c r="S29" s="238"/>
      <c r="T29" s="46"/>
      <c r="U29" s="50"/>
      <c r="V29" s="138"/>
    </row>
    <row r="30" spans="1:22">
      <c r="A30" s="39" t="s">
        <v>121</v>
      </c>
      <c r="B30" s="47">
        <f t="shared" ref="B30:V30" si="7">IFERROR(100*((B26/B4)^(1/22)-1),"-")</f>
        <v>5.9962777240686993</v>
      </c>
      <c r="C30" s="139">
        <f t="shared" ref="C30" si="8">IFERROR(100*((C26/C4)^(1/22)-1),"-")</f>
        <v>5.2058710279073273</v>
      </c>
      <c r="D30" s="47" t="str">
        <f t="shared" si="7"/>
        <v>-</v>
      </c>
      <c r="E30" s="47">
        <f t="shared" si="7"/>
        <v>4.8414719228217162</v>
      </c>
      <c r="F30" s="47">
        <f t="shared" si="7"/>
        <v>0.53805609903017082</v>
      </c>
      <c r="G30" s="47">
        <f t="shared" si="7"/>
        <v>5.5362994206747063</v>
      </c>
      <c r="H30" s="47">
        <f>IFERROR(100*((H26/H4)^(1/22)-1),"-")</f>
        <v>0.10173547711649356</v>
      </c>
      <c r="I30" s="47">
        <f t="shared" si="7"/>
        <v>7.0097588536305322</v>
      </c>
      <c r="J30" s="208">
        <f t="shared" ref="J30" si="9">IFERROR(100*((J26/J4)^(1/22)-1),"-")</f>
        <v>7.2385091448500916</v>
      </c>
      <c r="K30" s="139">
        <f t="shared" si="7"/>
        <v>3.1446362558657626</v>
      </c>
      <c r="L30" s="47" t="str">
        <f t="shared" si="7"/>
        <v>-</v>
      </c>
      <c r="M30" s="47">
        <f t="shared" si="7"/>
        <v>1.1014780506869215</v>
      </c>
      <c r="N30" s="47">
        <f t="shared" si="7"/>
        <v>0.53805609903017082</v>
      </c>
      <c r="O30" s="47">
        <f t="shared" si="7"/>
        <v>-0.94709224693058092</v>
      </c>
      <c r="P30" s="230">
        <f t="shared" ref="P30" si="10">IFERROR(100*((P26/P4)^(1/22)-1),"-")</f>
        <v>-1.1583818449988681</v>
      </c>
      <c r="Q30" s="47">
        <f t="shared" si="7"/>
        <v>-2.6903222730390364</v>
      </c>
      <c r="R30" s="47">
        <f t="shared" si="7"/>
        <v>-0.45399320506407381</v>
      </c>
      <c r="S30" s="237">
        <f t="shared" si="7"/>
        <v>-0.21163862453449367</v>
      </c>
      <c r="T30" s="148">
        <f t="shared" si="7"/>
        <v>-1.6857227275790643</v>
      </c>
      <c r="U30" s="148">
        <f t="shared" si="7"/>
        <v>-1.9592393009082221</v>
      </c>
      <c r="V30" s="139">
        <f t="shared" si="7"/>
        <v>-0.75367250412158304</v>
      </c>
    </row>
    <row r="31" spans="1:22">
      <c r="A31" s="39" t="s">
        <v>197</v>
      </c>
      <c r="B31" s="47">
        <f t="shared" ref="B31:V31" si="11">IFERROR(100*((B26/B19)^(1/7)-1),"-")</f>
        <v>6.4814183666239256</v>
      </c>
      <c r="C31" s="139">
        <f t="shared" ref="C31" si="12">IFERROR(100*((C26/C19)^(1/7)-1),"-")</f>
        <v>3.2072602612406964</v>
      </c>
      <c r="D31" s="47" t="str">
        <f t="shared" si="11"/>
        <v>-</v>
      </c>
      <c r="E31" s="47">
        <f t="shared" si="11"/>
        <v>2.1324821863212273</v>
      </c>
      <c r="F31" s="47">
        <f t="shared" si="11"/>
        <v>0.45119068308414612</v>
      </c>
      <c r="G31" s="47">
        <f t="shared" si="11"/>
        <v>6.2204916463182602</v>
      </c>
      <c r="H31" s="47">
        <f>IFERROR(100*((H26/H19)^(1/7)-1),"-")</f>
        <v>0.20509516449016552</v>
      </c>
      <c r="I31" s="47">
        <f t="shared" si="11"/>
        <v>11.483687177484668</v>
      </c>
      <c r="J31" s="208">
        <f t="shared" ref="J31" si="13">IFERROR(100*((J26/J19)^(1/7)-1),"-")</f>
        <v>11.225271835498951</v>
      </c>
      <c r="K31" s="139">
        <f t="shared" si="11"/>
        <v>4.4466936054466721</v>
      </c>
      <c r="L31" s="290">
        <f>IFERROR(100*((L26/L22)^(1/5)-1),"-")</f>
        <v>-17.631268101270649</v>
      </c>
      <c r="M31" s="47">
        <f t="shared" si="11"/>
        <v>4.2581322682130773</v>
      </c>
      <c r="N31" s="47">
        <f t="shared" si="11"/>
        <v>0.45119068308414612</v>
      </c>
      <c r="O31" s="47">
        <f t="shared" si="11"/>
        <v>-4.4869962032176076</v>
      </c>
      <c r="P31" s="230">
        <f t="shared" ref="P31" si="14">IFERROR(100*((P26/P19)^(1/7)-1),"-")</f>
        <v>-4.2650859742479508</v>
      </c>
      <c r="Q31" s="47">
        <f t="shared" si="11"/>
        <v>-1.9108730822607556</v>
      </c>
      <c r="R31" s="47">
        <f t="shared" si="11"/>
        <v>-2.3717325780903353</v>
      </c>
      <c r="S31" s="237">
        <f t="shared" si="11"/>
        <v>-2.6375124441268549</v>
      </c>
      <c r="T31" s="148">
        <f t="shared" si="11"/>
        <v>-7.4238905491775693</v>
      </c>
      <c r="U31" s="148">
        <f t="shared" si="11"/>
        <v>1.200916816383546</v>
      </c>
      <c r="V31" s="139">
        <f t="shared" si="11"/>
        <v>-4.0709470893022237</v>
      </c>
    </row>
    <row r="32" spans="1:22" ht="15" customHeight="1">
      <c r="A32" s="1"/>
      <c r="B32" s="43"/>
      <c r="C32" s="138"/>
      <c r="D32" s="44"/>
      <c r="E32" s="45"/>
      <c r="F32" s="43"/>
      <c r="G32" s="43"/>
      <c r="H32" s="43"/>
      <c r="I32" s="46"/>
      <c r="J32" s="207"/>
      <c r="K32" s="138"/>
      <c r="L32" s="329"/>
      <c r="M32" s="48"/>
      <c r="N32" s="43"/>
      <c r="O32" s="43"/>
      <c r="P32" s="228"/>
      <c r="Q32" s="50"/>
      <c r="R32" s="46"/>
      <c r="S32" s="238"/>
      <c r="T32" s="46"/>
      <c r="U32" s="46"/>
      <c r="V32" s="138"/>
    </row>
    <row r="33" spans="1:22" ht="30">
      <c r="A33" s="51" t="s">
        <v>122</v>
      </c>
      <c r="B33" s="43"/>
      <c r="C33" s="138"/>
      <c r="D33" s="44"/>
      <c r="E33" s="45"/>
      <c r="F33" s="43"/>
      <c r="G33" s="43"/>
      <c r="H33" s="43"/>
      <c r="I33" s="46"/>
      <c r="J33" s="207"/>
      <c r="K33" s="138"/>
      <c r="L33" s="329"/>
      <c r="M33" s="48"/>
      <c r="N33" s="43"/>
      <c r="O33" s="43"/>
      <c r="P33" s="228"/>
      <c r="Q33" s="50"/>
      <c r="R33" s="46"/>
      <c r="S33" s="238"/>
      <c r="T33" s="46"/>
      <c r="U33" s="46"/>
      <c r="V33" s="138"/>
    </row>
    <row r="34" spans="1:22">
      <c r="A34" s="39" t="s">
        <v>121</v>
      </c>
      <c r="B34" s="47">
        <f>IFERROR((B26-B4)/B4*100,"-")</f>
        <v>260.07545377796532</v>
      </c>
      <c r="C34" s="139">
        <f>IFERROR((C26-C4)/C4*100,"-")</f>
        <v>205.40734660373491</v>
      </c>
      <c r="D34" s="47" t="str">
        <f t="shared" ref="D34:V34" si="15">IFERROR((D26-D4)/D4*100,"-")</f>
        <v>-</v>
      </c>
      <c r="E34" s="47">
        <f t="shared" si="15"/>
        <v>182.96219202619042</v>
      </c>
      <c r="F34" s="47">
        <f t="shared" si="15"/>
        <v>12.530602929582132</v>
      </c>
      <c r="G34" s="47">
        <f t="shared" si="15"/>
        <v>227.22084303739157</v>
      </c>
      <c r="H34" s="47">
        <f>IFERROR((H26-H4)/H4*100,"-")</f>
        <v>2.2622521887893634</v>
      </c>
      <c r="I34" s="47">
        <f t="shared" si="15"/>
        <v>343.92998306041778</v>
      </c>
      <c r="J34" s="208">
        <f t="shared" ref="J34" si="16">IFERROR((J26-J4)/J4*100,"-")</f>
        <v>365.28268297585214</v>
      </c>
      <c r="K34" s="139">
        <f t="shared" si="15"/>
        <v>97.617895562491114</v>
      </c>
      <c r="L34" s="290" t="str">
        <f t="shared" si="15"/>
        <v>-</v>
      </c>
      <c r="M34" s="47">
        <f t="shared" si="15"/>
        <v>27.252143192556805</v>
      </c>
      <c r="N34" s="47">
        <f t="shared" si="15"/>
        <v>12.530602929582132</v>
      </c>
      <c r="O34" s="47">
        <f t="shared" si="15"/>
        <v>-18.88913398107648</v>
      </c>
      <c r="P34" s="230">
        <f t="shared" ref="P34" si="17">IFERROR((P26-P4)/P4*100,"-")</f>
        <v>-22.611464610073813</v>
      </c>
      <c r="Q34" s="47">
        <f t="shared" si="15"/>
        <v>-45.117643124779903</v>
      </c>
      <c r="R34" s="47">
        <f t="shared" si="15"/>
        <v>-9.5258412264982759</v>
      </c>
      <c r="S34" s="237">
        <f t="shared" si="15"/>
        <v>-4.5540280201325363</v>
      </c>
      <c r="T34" s="148">
        <f t="shared" si="15"/>
        <v>-31.20371268949193</v>
      </c>
      <c r="U34" s="148">
        <f t="shared" si="15"/>
        <v>-35.293666717552888</v>
      </c>
      <c r="V34" s="139">
        <f t="shared" si="15"/>
        <v>-15.332294044503842</v>
      </c>
    </row>
    <row r="35" spans="1:22">
      <c r="A35" s="39" t="s">
        <v>197</v>
      </c>
      <c r="B35" s="47">
        <f>IFERROR((B26-B19)/B19*100,"-")</f>
        <v>55.208961164496493</v>
      </c>
      <c r="C35" s="139">
        <f>IFERROR((C26-C19)/C19*100,"-")</f>
        <v>24.730236553732698</v>
      </c>
      <c r="D35" s="47" t="str">
        <f t="shared" ref="D35:V35" si="18">IFERROR((D26-D19)/D19*100,"-")</f>
        <v>-</v>
      </c>
      <c r="E35" s="47">
        <f t="shared" si="18"/>
        <v>15.917020246342863</v>
      </c>
      <c r="F35" s="47">
        <f t="shared" si="18"/>
        <v>3.2014080487108694</v>
      </c>
      <c r="G35" s="47">
        <f t="shared" si="18"/>
        <v>52.566137250456435</v>
      </c>
      <c r="H35" s="47">
        <f>IFERROR((H26-H19)/H19*100,"-")</f>
        <v>1.4445298539497342</v>
      </c>
      <c r="I35" s="47">
        <f t="shared" si="18"/>
        <v>114.03227514027736</v>
      </c>
      <c r="J35" s="208">
        <f t="shared" ref="J35" si="19">IFERROR((J26-J19)/J19*100,"-")</f>
        <v>110.58349577647823</v>
      </c>
      <c r="K35" s="139">
        <f t="shared" si="18"/>
        <v>35.60099450469891</v>
      </c>
      <c r="L35" s="290">
        <f>IFERROR((L26-L22)/L22*100,"-")</f>
        <v>-62.084926742456737</v>
      </c>
      <c r="M35" s="47">
        <f t="shared" si="18"/>
        <v>33.896610553525051</v>
      </c>
      <c r="N35" s="47">
        <f t="shared" si="18"/>
        <v>3.2014080487108694</v>
      </c>
      <c r="O35" s="47">
        <f t="shared" si="18"/>
        <v>-27.483384894744457</v>
      </c>
      <c r="P35" s="230">
        <f t="shared" ref="P35" si="20">IFERROR((P26-P19)/P19*100,"-")</f>
        <v>-26.295761881908579</v>
      </c>
      <c r="Q35" s="47">
        <f t="shared" si="18"/>
        <v>-12.63326969827232</v>
      </c>
      <c r="R35" s="47">
        <f t="shared" si="18"/>
        <v>-15.466456419478567</v>
      </c>
      <c r="S35" s="237">
        <f t="shared" si="18"/>
        <v>-17.064278076741047</v>
      </c>
      <c r="T35" s="148">
        <f t="shared" si="18"/>
        <v>-41.723631881227192</v>
      </c>
      <c r="U35" s="148">
        <f t="shared" si="18"/>
        <v>8.7154151642157593</v>
      </c>
      <c r="V35" s="139">
        <f t="shared" si="18"/>
        <v>-25.243132081964394</v>
      </c>
    </row>
    <row r="36" spans="1:22" s="318" customFormat="1">
      <c r="A36" s="327"/>
      <c r="B36" s="328"/>
      <c r="C36" s="335"/>
      <c r="D36" s="328"/>
      <c r="E36" s="328"/>
      <c r="F36" s="328"/>
      <c r="G36" s="328"/>
      <c r="H36" s="328"/>
      <c r="I36" s="328"/>
      <c r="J36" s="328"/>
      <c r="K36" s="335"/>
      <c r="L36" s="328"/>
      <c r="M36" s="328"/>
      <c r="N36" s="328"/>
      <c r="O36" s="328"/>
      <c r="P36" s="328"/>
      <c r="Q36" s="328"/>
      <c r="R36" s="328"/>
      <c r="S36" s="335"/>
      <c r="T36" s="335"/>
      <c r="U36" s="335"/>
      <c r="V36" s="335"/>
    </row>
    <row r="37" spans="1:22">
      <c r="A37" s="39"/>
      <c r="B37" s="359" t="s">
        <v>422</v>
      </c>
      <c r="C37" s="359"/>
      <c r="D37" s="359"/>
      <c r="E37" s="359"/>
      <c r="F37" s="359"/>
      <c r="G37" s="13"/>
      <c r="H37" s="13"/>
      <c r="I37" s="13"/>
      <c r="J37" s="197"/>
      <c r="K37" s="33"/>
      <c r="L37" s="33"/>
      <c r="M37" s="2"/>
      <c r="N37" s="13"/>
      <c r="O37" s="2"/>
      <c r="P37" s="226"/>
      <c r="Q37" s="39"/>
      <c r="R37" s="33"/>
    </row>
    <row r="38" spans="1:22">
      <c r="A38" s="1"/>
      <c r="B38" s="34" t="s">
        <v>113</v>
      </c>
    </row>
    <row r="39" spans="1:22">
      <c r="A39" s="1"/>
      <c r="B39" s="348" t="s">
        <v>118</v>
      </c>
      <c r="C39" s="348"/>
      <c r="D39" s="348"/>
      <c r="E39" s="348"/>
      <c r="F39" s="348"/>
      <c r="G39" s="348"/>
      <c r="H39" s="348"/>
      <c r="I39" s="348"/>
      <c r="J39" s="348"/>
      <c r="K39" s="348"/>
      <c r="L39" s="348"/>
      <c r="M39" s="348"/>
      <c r="N39" s="348"/>
    </row>
    <row r="40" spans="1:22">
      <c r="B40" s="348"/>
      <c r="C40" s="348"/>
      <c r="D40" s="348"/>
      <c r="E40" s="348"/>
      <c r="F40" s="348"/>
      <c r="G40" s="348"/>
      <c r="H40" s="348"/>
      <c r="I40" s="348"/>
      <c r="J40" s="348"/>
      <c r="K40" s="348"/>
      <c r="L40" s="348"/>
      <c r="M40" s="348"/>
      <c r="N40" s="348"/>
    </row>
    <row r="41" spans="1:22">
      <c r="B41" s="349" t="s">
        <v>117</v>
      </c>
      <c r="C41" s="349"/>
      <c r="D41" s="349"/>
      <c r="E41" s="349"/>
      <c r="F41" s="349"/>
      <c r="G41" s="349"/>
      <c r="H41" s="349"/>
      <c r="I41" s="349"/>
      <c r="J41" s="349"/>
      <c r="K41" s="349"/>
      <c r="L41" s="349"/>
      <c r="M41" s="349"/>
      <c r="N41" s="349"/>
    </row>
    <row r="42" spans="1:22">
      <c r="B42" s="349"/>
      <c r="C42" s="349"/>
      <c r="D42" s="349"/>
      <c r="E42" s="349"/>
      <c r="F42" s="349"/>
      <c r="G42" s="349"/>
      <c r="H42" s="349"/>
      <c r="I42" s="349"/>
      <c r="J42" s="349"/>
      <c r="K42" s="349"/>
      <c r="L42" s="349"/>
      <c r="M42" s="349"/>
      <c r="N42" s="349"/>
    </row>
    <row r="43" spans="1:22">
      <c r="B43" s="34" t="s">
        <v>116</v>
      </c>
    </row>
    <row r="44" spans="1:22">
      <c r="B44" s="345" t="s">
        <v>120</v>
      </c>
      <c r="C44" s="345"/>
      <c r="D44" s="345"/>
      <c r="E44" s="345"/>
      <c r="F44" s="345"/>
      <c r="G44" s="345"/>
      <c r="H44" s="345"/>
      <c r="I44" s="345"/>
      <c r="J44" s="345"/>
      <c r="K44" s="345"/>
      <c r="L44" s="345"/>
      <c r="M44" s="345"/>
      <c r="N44" s="345"/>
    </row>
    <row r="45" spans="1:22">
      <c r="B45" s="345"/>
      <c r="C45" s="345"/>
      <c r="D45" s="345"/>
      <c r="E45" s="345"/>
      <c r="F45" s="345"/>
      <c r="G45" s="345"/>
      <c r="H45" s="345"/>
      <c r="I45" s="345"/>
      <c r="J45" s="345"/>
      <c r="K45" s="345"/>
      <c r="L45" s="345"/>
      <c r="M45" s="345"/>
      <c r="N45" s="345"/>
    </row>
    <row r="46" spans="1:22">
      <c r="B46" s="345" t="s">
        <v>294</v>
      </c>
      <c r="C46" s="345"/>
      <c r="D46" s="345"/>
      <c r="E46" s="345"/>
      <c r="F46" s="345"/>
      <c r="G46" s="345"/>
      <c r="H46" s="345"/>
      <c r="I46" s="345"/>
      <c r="J46" s="345"/>
      <c r="K46" s="345"/>
      <c r="L46" s="345"/>
      <c r="M46" s="345"/>
      <c r="N46" s="345"/>
    </row>
    <row r="47" spans="1:22">
      <c r="B47" s="345" t="s">
        <v>406</v>
      </c>
      <c r="C47" s="345"/>
      <c r="D47" s="345"/>
      <c r="E47" s="345"/>
      <c r="F47" s="345"/>
      <c r="G47" s="345"/>
      <c r="H47" s="345"/>
      <c r="I47" s="345"/>
      <c r="J47" s="345"/>
      <c r="K47" s="66"/>
      <c r="L47" s="66"/>
      <c r="M47" s="66"/>
      <c r="N47" s="66"/>
    </row>
    <row r="48" spans="1:22">
      <c r="B48" s="313" t="s">
        <v>415</v>
      </c>
      <c r="D48" s="66"/>
      <c r="E48" s="66"/>
      <c r="F48" s="66"/>
      <c r="G48" s="66"/>
      <c r="H48" s="164"/>
      <c r="I48" s="66"/>
      <c r="J48" s="213"/>
    </row>
  </sheetData>
  <mergeCells count="12">
    <mergeCell ref="S2:V2"/>
    <mergeCell ref="B37:F37"/>
    <mergeCell ref="B47:J47"/>
    <mergeCell ref="B46:N46"/>
    <mergeCell ref="B44:N45"/>
    <mergeCell ref="B1:R1"/>
    <mergeCell ref="B39:N40"/>
    <mergeCell ref="B41:N42"/>
    <mergeCell ref="C2:C3"/>
    <mergeCell ref="B2:B3"/>
    <mergeCell ref="D2:K2"/>
    <mergeCell ref="L2:R2"/>
  </mergeCells>
  <pageMargins left="0.70866141732283472" right="0.70866141732283472" top="0.74803149606299213" bottom="0.74803149606299213" header="0.31496062992125984" footer="0.31496062992125984"/>
  <pageSetup paperSize="5" scale="65" orientation="landscape" horizontalDpi="0" verticalDpi="0" r:id="rId1"/>
</worksheet>
</file>

<file path=xl/worksheets/sheet14.xml><?xml version="1.0" encoding="utf-8"?>
<worksheet xmlns="http://schemas.openxmlformats.org/spreadsheetml/2006/main" xmlns:r="http://schemas.openxmlformats.org/officeDocument/2006/relationships">
  <dimension ref="A1:V47"/>
  <sheetViews>
    <sheetView workbookViewId="0">
      <pane xSplit="1" ySplit="3" topLeftCell="I4" activePane="bottomRight" state="frozen"/>
      <selection activeCell="A35" sqref="A35"/>
      <selection pane="topRight" activeCell="A35" sqref="A35"/>
      <selection pane="bottomLeft" activeCell="A35" sqref="A35"/>
      <selection pane="bottomRight" activeCell="U4" sqref="U4:U24"/>
    </sheetView>
  </sheetViews>
  <sheetFormatPr defaultColWidth="9.140625" defaultRowHeight="15"/>
  <cols>
    <col min="1" max="1" width="14.85546875" style="34" customWidth="1"/>
    <col min="2" max="2" width="13.28515625" style="34" customWidth="1"/>
    <col min="3" max="3" width="13.28515625" style="163" customWidth="1"/>
    <col min="4" max="4" width="15" style="34" customWidth="1"/>
    <col min="5" max="5" width="14.5703125" style="34" customWidth="1"/>
    <col min="6" max="6" width="15.140625" style="34" customWidth="1"/>
    <col min="7" max="7" width="15.7109375" style="34" customWidth="1"/>
    <col min="8" max="8" width="15.7109375" style="184" customWidth="1"/>
    <col min="9" max="9" width="14.85546875" style="34" customWidth="1"/>
    <col min="10" max="10" width="14.85546875" style="192" customWidth="1"/>
    <col min="11" max="11" width="15" style="34" customWidth="1"/>
    <col min="12" max="12" width="14" style="34" customWidth="1"/>
    <col min="13" max="13" width="17.5703125" style="34" customWidth="1"/>
    <col min="14" max="14" width="16.28515625" style="34" customWidth="1"/>
    <col min="15" max="15" width="16.5703125" style="34" customWidth="1"/>
    <col min="16" max="16" width="16.5703125" style="224" customWidth="1"/>
    <col min="17" max="17" width="22.140625" style="34" customWidth="1"/>
    <col min="18" max="18" width="14.140625" style="34" customWidth="1"/>
    <col min="19" max="20" width="9.140625" style="34"/>
    <col min="21" max="21" width="9.85546875" style="34" customWidth="1"/>
    <col min="22" max="16384" width="9.140625" style="34"/>
  </cols>
  <sheetData>
    <row r="1" spans="1:22" ht="44.25" customHeight="1">
      <c r="A1" s="22" t="s">
        <v>141</v>
      </c>
      <c r="B1" s="347" t="s">
        <v>142</v>
      </c>
      <c r="C1" s="346"/>
      <c r="D1" s="346"/>
      <c r="E1" s="346"/>
      <c r="F1" s="346"/>
      <c r="G1" s="346"/>
      <c r="H1" s="346"/>
      <c r="I1" s="346"/>
      <c r="J1" s="346"/>
      <c r="K1" s="346"/>
      <c r="L1" s="346"/>
      <c r="M1" s="346"/>
      <c r="N1" s="346"/>
      <c r="O1" s="346"/>
      <c r="P1" s="346"/>
      <c r="Q1" s="346"/>
      <c r="R1" s="346"/>
    </row>
    <row r="2" spans="1:22" s="163" customFormat="1" ht="44.25" customHeight="1">
      <c r="A2" s="22"/>
      <c r="B2" s="360" t="s">
        <v>84</v>
      </c>
      <c r="C2" s="355" t="s">
        <v>292</v>
      </c>
      <c r="D2" s="347" t="s">
        <v>288</v>
      </c>
      <c r="E2" s="346"/>
      <c r="F2" s="346"/>
      <c r="G2" s="346"/>
      <c r="H2" s="346"/>
      <c r="I2" s="346"/>
      <c r="J2" s="346"/>
      <c r="K2" s="346"/>
      <c r="L2" s="347" t="s">
        <v>321</v>
      </c>
      <c r="M2" s="346"/>
      <c r="N2" s="346"/>
      <c r="O2" s="346"/>
      <c r="P2" s="346"/>
      <c r="Q2" s="346"/>
      <c r="R2" s="350"/>
      <c r="S2" s="347" t="s">
        <v>322</v>
      </c>
      <c r="T2" s="346"/>
      <c r="U2" s="346"/>
      <c r="V2" s="350"/>
    </row>
    <row r="3" spans="1:22" ht="92.25" customHeight="1">
      <c r="A3" s="14"/>
      <c r="B3" s="361"/>
      <c r="C3" s="356"/>
      <c r="D3" s="7" t="s">
        <v>83</v>
      </c>
      <c r="E3" s="15" t="s">
        <v>112</v>
      </c>
      <c r="F3" s="7" t="s">
        <v>93</v>
      </c>
      <c r="G3" s="7" t="s">
        <v>94</v>
      </c>
      <c r="H3" s="7" t="s">
        <v>115</v>
      </c>
      <c r="I3" s="7" t="s">
        <v>114</v>
      </c>
      <c r="J3" s="196" t="s">
        <v>400</v>
      </c>
      <c r="K3" s="7" t="s">
        <v>109</v>
      </c>
      <c r="L3" s="131" t="s">
        <v>130</v>
      </c>
      <c r="M3" s="49" t="s">
        <v>87</v>
      </c>
      <c r="N3" s="7" t="s">
        <v>110</v>
      </c>
      <c r="O3" s="7" t="s">
        <v>111</v>
      </c>
      <c r="P3" s="236" t="s">
        <v>403</v>
      </c>
      <c r="Q3" s="227" t="s">
        <v>405</v>
      </c>
      <c r="R3" s="11" t="s">
        <v>119</v>
      </c>
      <c r="S3" s="7" t="s">
        <v>88</v>
      </c>
      <c r="T3" s="7" t="s">
        <v>97</v>
      </c>
      <c r="U3" s="323" t="s">
        <v>431</v>
      </c>
      <c r="V3" s="11" t="s">
        <v>295</v>
      </c>
    </row>
    <row r="4" spans="1:22">
      <c r="A4" s="5">
        <v>1990</v>
      </c>
      <c r="B4" s="58">
        <f>'A-3'!I3</f>
        <v>29979.552936320004</v>
      </c>
      <c r="C4" s="136">
        <f>'A-13'!I3</f>
        <v>23371.398589439999</v>
      </c>
      <c r="D4" s="57" t="s">
        <v>34</v>
      </c>
      <c r="E4" s="57">
        <f>'A-6'!K3</f>
        <v>1070338.5453982321</v>
      </c>
      <c r="F4" s="58">
        <f>'A-1'!I31</f>
        <v>162.315</v>
      </c>
      <c r="G4" s="58">
        <f>'A-1'!I59</f>
        <v>95.956000000000003</v>
      </c>
      <c r="H4" s="59">
        <f>'A-1'!I88</f>
        <v>94.001000000000005</v>
      </c>
      <c r="I4" s="59">
        <f>'A-2'!I3</f>
        <v>94.004999999999995</v>
      </c>
      <c r="J4" s="212">
        <f>'A-9'!I3</f>
        <v>52.552</v>
      </c>
      <c r="K4" s="57">
        <f>'A-7'!K3</f>
        <v>72843.706650343287</v>
      </c>
      <c r="L4" s="132" t="str">
        <f t="shared" ref="L4:L26" si="0">IFERROR($B4/D4,"..")</f>
        <v>..</v>
      </c>
      <c r="M4" s="170">
        <f t="shared" ref="M4:M26" si="1">IFERROR($B4/E4,"..")</f>
        <v>2.8009411662518198E-2</v>
      </c>
      <c r="N4" s="59">
        <f>'A-1'!I3</f>
        <v>72.647999999999996</v>
      </c>
      <c r="O4" s="59">
        <f>IFERROR(B4/I4,"..")</f>
        <v>318.91445068155957</v>
      </c>
      <c r="P4" s="233">
        <f>IFERROR(B4/J4,"..")</f>
        <v>570.47406257268995</v>
      </c>
      <c r="Q4" s="61">
        <f>K4/B4</f>
        <v>2.429779616963323</v>
      </c>
      <c r="R4" s="136">
        <f>'A-8'!I3</f>
        <v>89.004000000000005</v>
      </c>
      <c r="S4" s="33">
        <f>'A-11'!I3</f>
        <v>80.22</v>
      </c>
      <c r="T4" s="33">
        <f>IFERROR(C4/I4,"..")</f>
        <v>248.61867549002713</v>
      </c>
      <c r="U4" s="69">
        <f>K4/C4</f>
        <v>3.1167885127446575</v>
      </c>
      <c r="V4" s="136">
        <f>'A-12'!I3</f>
        <v>86.266999999999996</v>
      </c>
    </row>
    <row r="5" spans="1:22">
      <c r="A5" s="5">
        <v>1991</v>
      </c>
      <c r="B5" s="58">
        <f>'A-3'!I4</f>
        <v>31512.104416000006</v>
      </c>
      <c r="C5" s="136">
        <f>'A-13'!I4</f>
        <v>24447.097120159997</v>
      </c>
      <c r="D5" s="57" t="s">
        <v>34</v>
      </c>
      <c r="E5" s="57">
        <f>'A-6'!K4</f>
        <v>1080826.3603927721</v>
      </c>
      <c r="F5" s="58">
        <f>'A-1'!I32</f>
        <v>163.03100000000001</v>
      </c>
      <c r="G5" s="58">
        <f>'A-1'!I60</f>
        <v>97.465000000000003</v>
      </c>
      <c r="H5" s="59">
        <f>'A-1'!I89</f>
        <v>95.06</v>
      </c>
      <c r="I5" s="59">
        <f>'A-2'!I4</f>
        <v>98.884</v>
      </c>
      <c r="J5" s="212">
        <f>'A-9'!I4</f>
        <v>56.359000000000002</v>
      </c>
      <c r="K5" s="57">
        <f>'A-7'!K4</f>
        <v>93155.694399968488</v>
      </c>
      <c r="L5" s="132" t="str">
        <f t="shared" si="0"/>
        <v>..</v>
      </c>
      <c r="M5" s="170">
        <f t="shared" si="1"/>
        <v>2.9155566121230159E-2</v>
      </c>
      <c r="N5" s="59">
        <f>'A-1'!I4</f>
        <v>76.027000000000001</v>
      </c>
      <c r="O5" s="59">
        <f t="shared" ref="O5:O27" si="2">IFERROR(B5/I5,"..")</f>
        <v>318.67748489138796</v>
      </c>
      <c r="P5" s="233">
        <f t="shared" ref="P5:P27" si="3">IFERROR(B5/J5,"..")</f>
        <v>559.13171660249475</v>
      </c>
      <c r="Q5" s="234">
        <f t="shared" ref="Q5:Q24" si="4">K5/B5</f>
        <v>2.956187665863073</v>
      </c>
      <c r="R5" s="136">
        <f>'A-8'!I4</f>
        <v>89.228999999999999</v>
      </c>
      <c r="S5" s="33">
        <f>'A-11'!I4</f>
        <v>83.545000000000002</v>
      </c>
      <c r="T5" s="33">
        <f t="shared" ref="T5:T27" si="5">IFERROR(C5/I5,"..")</f>
        <v>247.2300586562032</v>
      </c>
      <c r="U5" s="332">
        <f t="shared" ref="U5:U24" si="6">K5/C5</f>
        <v>3.8105012608285831</v>
      </c>
      <c r="V5" s="136">
        <f>'A-12'!I4</f>
        <v>86.510999999999996</v>
      </c>
    </row>
    <row r="6" spans="1:22">
      <c r="A6" s="5">
        <v>1992</v>
      </c>
      <c r="B6" s="58">
        <f>'A-3'!I5</f>
        <v>31764.767216000004</v>
      </c>
      <c r="C6" s="136">
        <f>'A-13'!I5</f>
        <v>23831.759886879998</v>
      </c>
      <c r="D6" s="57" t="s">
        <v>34</v>
      </c>
      <c r="E6" s="57">
        <f>'A-6'!K5</f>
        <v>1167614.5254353012</v>
      </c>
      <c r="F6" s="58">
        <f>'A-1'!I33</f>
        <v>159.298</v>
      </c>
      <c r="G6" s="58">
        <f>'A-1'!I61</f>
        <v>96.400999999999996</v>
      </c>
      <c r="H6" s="59">
        <f>'A-1'!I90</f>
        <v>96.225999999999999</v>
      </c>
      <c r="I6" s="59">
        <f>'A-2'!I5</f>
        <v>101.76900000000001</v>
      </c>
      <c r="J6" s="212">
        <f>'A-9'!I5</f>
        <v>65.444000000000003</v>
      </c>
      <c r="K6" s="57">
        <f>'A-7'!K5</f>
        <v>74740.763750137645</v>
      </c>
      <c r="L6" s="132" t="str">
        <f t="shared" si="0"/>
        <v>..</v>
      </c>
      <c r="M6" s="170">
        <f t="shared" si="1"/>
        <v>2.7204840744986195E-2</v>
      </c>
      <c r="N6" s="59">
        <f>'A-1'!I5</f>
        <v>78.432000000000002</v>
      </c>
      <c r="O6" s="59">
        <f t="shared" si="2"/>
        <v>312.12616038282778</v>
      </c>
      <c r="P6" s="233">
        <f t="shared" si="3"/>
        <v>485.37325371309828</v>
      </c>
      <c r="Q6" s="234">
        <f t="shared" si="4"/>
        <v>2.3529454266704182</v>
      </c>
      <c r="R6" s="136">
        <f>'A-8'!I5</f>
        <v>86.161000000000001</v>
      </c>
      <c r="S6" s="33">
        <f>'A-11'!I5</f>
        <v>83.349000000000004</v>
      </c>
      <c r="T6" s="33">
        <f t="shared" si="5"/>
        <v>234.17504236928727</v>
      </c>
      <c r="U6" s="332">
        <f t="shared" si="6"/>
        <v>3.1361831482401086</v>
      </c>
      <c r="V6" s="136">
        <f>'A-12'!I5</f>
        <v>82.697000000000003</v>
      </c>
    </row>
    <row r="7" spans="1:22">
      <c r="A7" s="5">
        <v>1993</v>
      </c>
      <c r="B7" s="58">
        <f>'A-3'!I6</f>
        <v>32693.353538560001</v>
      </c>
      <c r="C7" s="136">
        <f>'A-13'!I6</f>
        <v>24426.833231679997</v>
      </c>
      <c r="D7" s="57" t="s">
        <v>34</v>
      </c>
      <c r="E7" s="57">
        <f>'A-6'!K6</f>
        <v>1074833.5784279113</v>
      </c>
      <c r="F7" s="58">
        <f>'A-1'!I34</f>
        <v>164.65899999999999</v>
      </c>
      <c r="G7" s="58">
        <f>'A-1'!I62</f>
        <v>101.101</v>
      </c>
      <c r="H7" s="59">
        <f>'A-1'!I91</f>
        <v>97.632000000000005</v>
      </c>
      <c r="I7" s="59">
        <f>'A-2'!I6</f>
        <v>102.163</v>
      </c>
      <c r="J7" s="212">
        <f>'A-9'!I6</f>
        <v>68.471999999999994</v>
      </c>
      <c r="K7" s="57">
        <f>'A-7'!K6</f>
        <v>106792.89114470675</v>
      </c>
      <c r="L7" s="132" t="str">
        <f t="shared" si="0"/>
        <v>..</v>
      </c>
      <c r="M7" s="170">
        <f t="shared" si="1"/>
        <v>3.041713079561436E-2</v>
      </c>
      <c r="N7" s="59">
        <f>'A-1'!I6</f>
        <v>78.096999999999994</v>
      </c>
      <c r="O7" s="59">
        <f t="shared" si="2"/>
        <v>320.01168268903615</v>
      </c>
      <c r="P7" s="233">
        <f t="shared" si="3"/>
        <v>477.47040452389302</v>
      </c>
      <c r="Q7" s="234">
        <f t="shared" si="4"/>
        <v>3.266501584756377</v>
      </c>
      <c r="R7" s="136">
        <f>'A-8'!I6</f>
        <v>86.882999999999996</v>
      </c>
      <c r="S7" s="33">
        <f>'A-11'!I6</f>
        <v>82.649000000000001</v>
      </c>
      <c r="T7" s="33">
        <f t="shared" si="5"/>
        <v>239.09667131622993</v>
      </c>
      <c r="U7" s="332">
        <f t="shared" si="6"/>
        <v>4.3719499016435499</v>
      </c>
      <c r="V7" s="136">
        <f>'A-12'!I6</f>
        <v>83.546000000000006</v>
      </c>
    </row>
    <row r="8" spans="1:22">
      <c r="A8" s="5">
        <v>1994</v>
      </c>
      <c r="B8" s="58">
        <f>'A-3'!I7</f>
        <v>33703.196217600002</v>
      </c>
      <c r="C8" s="136">
        <f>'A-13'!I7</f>
        <v>25075.563069919997</v>
      </c>
      <c r="D8" s="57" t="s">
        <v>34</v>
      </c>
      <c r="E8" s="57">
        <f>'A-6'!K7</f>
        <v>1093266.5183642402</v>
      </c>
      <c r="F8" s="58">
        <f>'A-1'!I35</f>
        <v>155.548</v>
      </c>
      <c r="G8" s="58">
        <f>'A-1'!I63</f>
        <v>96.332999999999998</v>
      </c>
      <c r="H8" s="59">
        <f>'A-1'!I92</f>
        <v>98.477000000000004</v>
      </c>
      <c r="I8" s="59">
        <f>'A-2'!I7</f>
        <v>100.586</v>
      </c>
      <c r="J8" s="212">
        <f>'A-9'!I7</f>
        <v>71.668999999999997</v>
      </c>
      <c r="K8" s="57">
        <f>'A-7'!K7</f>
        <v>62280.533705779344</v>
      </c>
      <c r="L8" s="132" t="str">
        <f t="shared" si="0"/>
        <v>..</v>
      </c>
      <c r="M8" s="170">
        <f t="shared" si="1"/>
        <v>3.0827978037804696E-2</v>
      </c>
      <c r="N8" s="59">
        <f>'A-1'!I7</f>
        <v>85.224999999999994</v>
      </c>
      <c r="O8" s="59">
        <f t="shared" si="2"/>
        <v>335.06846099457181</v>
      </c>
      <c r="P8" s="233">
        <f t="shared" si="3"/>
        <v>470.26184567386184</v>
      </c>
      <c r="Q8" s="234">
        <f t="shared" si="4"/>
        <v>1.8479117916198136</v>
      </c>
      <c r="R8" s="136">
        <f>'A-8'!I7</f>
        <v>90.338999999999999</v>
      </c>
      <c r="S8" s="33">
        <f>'A-11'!I7</f>
        <v>89.813999999999993</v>
      </c>
      <c r="T8" s="33">
        <f t="shared" si="5"/>
        <v>249.29476338575944</v>
      </c>
      <c r="U8" s="332">
        <f t="shared" si="6"/>
        <v>2.4837142652437376</v>
      </c>
      <c r="V8" s="136">
        <f>'A-12'!I7</f>
        <v>87.83</v>
      </c>
    </row>
    <row r="9" spans="1:22">
      <c r="A9" s="5">
        <v>1995</v>
      </c>
      <c r="B9" s="58">
        <f>'A-3'!I8</f>
        <v>34535.972806400001</v>
      </c>
      <c r="C9" s="136">
        <f>'A-13'!I8</f>
        <v>26268.563828319999</v>
      </c>
      <c r="D9" s="57" t="s">
        <v>34</v>
      </c>
      <c r="E9" s="57">
        <f>'A-6'!K8</f>
        <v>1143563.9106019568</v>
      </c>
      <c r="F9" s="58">
        <f>'A-1'!I36</f>
        <v>157.92400000000001</v>
      </c>
      <c r="G9" s="58">
        <f>'A-1'!I64</f>
        <v>98.57</v>
      </c>
      <c r="H9" s="59">
        <f>'A-1'!I93</f>
        <v>99.247</v>
      </c>
      <c r="I9" s="59">
        <f>'A-2'!I8</f>
        <v>98.923000000000002</v>
      </c>
      <c r="J9" s="212">
        <f>'A-9'!I8</f>
        <v>67.741</v>
      </c>
      <c r="K9" s="57">
        <f>'A-7'!K8</f>
        <v>111846.11473105993</v>
      </c>
      <c r="L9" s="132" t="str">
        <f t="shared" si="0"/>
        <v>..</v>
      </c>
      <c r="M9" s="170">
        <f t="shared" si="1"/>
        <v>3.0200299682613039E-2</v>
      </c>
      <c r="N9" s="59">
        <f>'A-1'!I8</f>
        <v>86.016999999999996</v>
      </c>
      <c r="O9" s="59">
        <f t="shared" si="2"/>
        <v>349.11974774723774</v>
      </c>
      <c r="P9" s="233">
        <f t="shared" si="3"/>
        <v>509.82378185146371</v>
      </c>
      <c r="Q9" s="234">
        <f t="shared" si="4"/>
        <v>3.2385395760542548</v>
      </c>
      <c r="R9" s="136">
        <f>'A-8'!I8</f>
        <v>94.254000000000005</v>
      </c>
      <c r="S9" s="33">
        <f>'A-11'!I8</f>
        <v>92.671999999999997</v>
      </c>
      <c r="T9" s="33">
        <f t="shared" si="5"/>
        <v>265.54556400756144</v>
      </c>
      <c r="U9" s="332">
        <f t="shared" si="6"/>
        <v>4.2577932871411583</v>
      </c>
      <c r="V9" s="136">
        <f>'A-12'!I8</f>
        <v>92.679000000000002</v>
      </c>
    </row>
    <row r="10" spans="1:22">
      <c r="A10" s="5">
        <v>1996</v>
      </c>
      <c r="B10" s="58">
        <f>'A-3'!I9</f>
        <v>34423.99265344</v>
      </c>
      <c r="C10" s="136">
        <f>'A-13'!I9</f>
        <v>26522.005137759999</v>
      </c>
      <c r="D10" s="57" t="s">
        <v>34</v>
      </c>
      <c r="E10" s="57">
        <f>'A-6'!K9</f>
        <v>1132564.3423934279</v>
      </c>
      <c r="F10" s="58">
        <f>'A-1'!I37</f>
        <v>154.494</v>
      </c>
      <c r="G10" s="58">
        <f>'A-1'!I65</f>
        <v>96.566000000000003</v>
      </c>
      <c r="H10" s="59">
        <f>'A-1'!I94</f>
        <v>99.388000000000005</v>
      </c>
      <c r="I10" s="59">
        <f>'A-2'!I9</f>
        <v>96.7</v>
      </c>
      <c r="J10" s="212">
        <f>'A-9'!I9</f>
        <v>64.155000000000001</v>
      </c>
      <c r="K10" s="57">
        <f>'A-7'!K9</f>
        <v>66832.705782785022</v>
      </c>
      <c r="L10" s="132" t="str">
        <f t="shared" si="0"/>
        <v>..</v>
      </c>
      <c r="M10" s="170">
        <f t="shared" si="1"/>
        <v>3.0394734643236599E-2</v>
      </c>
      <c r="N10" s="59">
        <f>'A-1'!I9</f>
        <v>87.641000000000005</v>
      </c>
      <c r="O10" s="59">
        <f t="shared" si="2"/>
        <v>355.98751451334022</v>
      </c>
      <c r="P10" s="233">
        <f t="shared" si="3"/>
        <v>536.5753667436677</v>
      </c>
      <c r="Q10" s="234">
        <f t="shared" si="4"/>
        <v>1.9414571242684253</v>
      </c>
      <c r="R10" s="136">
        <f>'A-8'!I9</f>
        <v>96.683999999999997</v>
      </c>
      <c r="S10" s="33">
        <f>'A-11'!I9</f>
        <v>95.643000000000001</v>
      </c>
      <c r="T10" s="33">
        <f t="shared" si="5"/>
        <v>274.27099418572902</v>
      </c>
      <c r="U10" s="332">
        <f t="shared" si="6"/>
        <v>2.5198964194314906</v>
      </c>
      <c r="V10" s="136">
        <f>'A-12'!I9</f>
        <v>95.677000000000007</v>
      </c>
    </row>
    <row r="11" spans="1:22">
      <c r="A11" s="5">
        <v>1997</v>
      </c>
      <c r="B11" s="58">
        <f>'A-3'!I10</f>
        <v>34438.546030719997</v>
      </c>
      <c r="C11" s="136">
        <f>'A-13'!I10</f>
        <v>26323.93276304</v>
      </c>
      <c r="D11" s="57" t="s">
        <v>34</v>
      </c>
      <c r="E11" s="57">
        <f>'A-6'!K10</f>
        <v>1251617.0739430462</v>
      </c>
      <c r="F11" s="58">
        <f>'A-1'!I38</f>
        <v>151.55799999999999</v>
      </c>
      <c r="G11" s="58">
        <f>'A-1'!I66</f>
        <v>95.031999999999996</v>
      </c>
      <c r="H11" s="59">
        <f>'A-1'!I95</f>
        <v>99.703999999999994</v>
      </c>
      <c r="I11" s="59">
        <f>'A-2'!I10</f>
        <v>93.938999999999993</v>
      </c>
      <c r="J11" s="212">
        <f>'A-9'!I10</f>
        <v>66.325000000000003</v>
      </c>
      <c r="K11" s="57">
        <f>'A-7'!K10</f>
        <v>109292.2325209</v>
      </c>
      <c r="L11" s="132" t="str">
        <f t="shared" si="0"/>
        <v>..</v>
      </c>
      <c r="M11" s="170">
        <f t="shared" si="1"/>
        <v>2.7515241480548146E-2</v>
      </c>
      <c r="N11" s="59">
        <f>'A-1'!I10</f>
        <v>89.378</v>
      </c>
      <c r="O11" s="59">
        <f t="shared" si="2"/>
        <v>366.6054144787575</v>
      </c>
      <c r="P11" s="233">
        <f t="shared" si="3"/>
        <v>519.23929183143605</v>
      </c>
      <c r="Q11" s="234">
        <f t="shared" si="4"/>
        <v>3.17354375017484</v>
      </c>
      <c r="R11" s="136">
        <f>'A-8'!I10</f>
        <v>98.093999999999994</v>
      </c>
      <c r="S11" s="33">
        <f>'A-11'!I10</f>
        <v>96.768000000000001</v>
      </c>
      <c r="T11" s="33">
        <f t="shared" si="5"/>
        <v>280.22368518975082</v>
      </c>
      <c r="U11" s="332">
        <f t="shared" si="6"/>
        <v>4.1518200758494288</v>
      </c>
      <c r="V11" s="136">
        <f>'A-12'!I10</f>
        <v>97.435000000000002</v>
      </c>
    </row>
    <row r="12" spans="1:22">
      <c r="A12" s="5">
        <v>1998</v>
      </c>
      <c r="B12" s="58">
        <f>'A-3'!I11</f>
        <v>34166.478727680005</v>
      </c>
      <c r="C12" s="136">
        <f>'A-13'!I11</f>
        <v>25882.122912800001</v>
      </c>
      <c r="D12" s="57" t="s">
        <v>34</v>
      </c>
      <c r="E12" s="57">
        <f>'A-6'!K11</f>
        <v>1416945.51409584</v>
      </c>
      <c r="F12" s="58">
        <f>'A-1'!I39</f>
        <v>153.458</v>
      </c>
      <c r="G12" s="58">
        <f>'A-1'!I67</f>
        <v>94.858000000000004</v>
      </c>
      <c r="H12" s="59">
        <f>'A-1'!I96</f>
        <v>98.289000000000001</v>
      </c>
      <c r="I12" s="59">
        <f>'A-2'!I11</f>
        <v>93.578000000000003</v>
      </c>
      <c r="J12" s="212">
        <f>'A-9'!I11</f>
        <v>68.177000000000007</v>
      </c>
      <c r="K12" s="57">
        <f>'A-7'!K11</f>
        <v>83335.386279330414</v>
      </c>
      <c r="L12" s="132" t="str">
        <f t="shared" si="0"/>
        <v>..</v>
      </c>
      <c r="M12" s="170">
        <f t="shared" si="1"/>
        <v>2.4112768195947043E-2</v>
      </c>
      <c r="N12" s="59">
        <f>'A-1'!I11</f>
        <v>87.572999999999993</v>
      </c>
      <c r="O12" s="59">
        <f t="shared" si="2"/>
        <v>365.11229912671786</v>
      </c>
      <c r="P12" s="233">
        <f t="shared" si="3"/>
        <v>501.1437688323042</v>
      </c>
      <c r="Q12" s="234">
        <f t="shared" si="4"/>
        <v>2.439097893100004</v>
      </c>
      <c r="R12" s="136">
        <f>'A-8'!I11</f>
        <v>97.025999999999996</v>
      </c>
      <c r="S12" s="33">
        <f>'A-11'!I11</f>
        <v>93.965000000000003</v>
      </c>
      <c r="T12" s="33">
        <f t="shared" si="5"/>
        <v>276.58341611062428</v>
      </c>
      <c r="U12" s="332">
        <f t="shared" si="6"/>
        <v>3.2198049039523302</v>
      </c>
      <c r="V12" s="136">
        <f>'A-12'!I11</f>
        <v>96.113</v>
      </c>
    </row>
    <row r="13" spans="1:22">
      <c r="A13" s="5">
        <v>1999</v>
      </c>
      <c r="B13" s="58">
        <f>'A-3'!I12</f>
        <v>35247.471251200004</v>
      </c>
      <c r="C13" s="136">
        <f>'A-13'!I12</f>
        <v>25979.446658879999</v>
      </c>
      <c r="D13" s="57" t="s">
        <v>34</v>
      </c>
      <c r="E13" s="57">
        <f>'A-6'!K12</f>
        <v>1401256.2144271794</v>
      </c>
      <c r="F13" s="58">
        <f>'A-1'!I40</f>
        <v>143.04</v>
      </c>
      <c r="G13" s="58">
        <f>'A-1'!I68</f>
        <v>88.853999999999999</v>
      </c>
      <c r="H13" s="59">
        <f>'A-1'!I97</f>
        <v>98.774000000000001</v>
      </c>
      <c r="I13" s="59">
        <f>'A-2'!I12</f>
        <v>93.546000000000006</v>
      </c>
      <c r="J13" s="212">
        <f>'A-9'!I12</f>
        <v>77.177999999999997</v>
      </c>
      <c r="K13" s="57">
        <f>'A-7'!K12</f>
        <v>135294.73818333348</v>
      </c>
      <c r="L13" s="132" t="str">
        <f t="shared" si="0"/>
        <v>..</v>
      </c>
      <c r="M13" s="170">
        <f t="shared" si="1"/>
        <v>2.5154194420903137E-2</v>
      </c>
      <c r="N13" s="59">
        <f>'A-1'!I12</f>
        <v>96.924999999999997</v>
      </c>
      <c r="O13" s="59">
        <f t="shared" si="2"/>
        <v>376.79292809099269</v>
      </c>
      <c r="P13" s="233">
        <f t="shared" si="3"/>
        <v>456.70361050040174</v>
      </c>
      <c r="Q13" s="234">
        <f t="shared" si="4"/>
        <v>3.8384239600940835</v>
      </c>
      <c r="R13" s="136">
        <f>'A-8'!I12</f>
        <v>98.742999999999995</v>
      </c>
      <c r="S13" s="33">
        <f>'A-11'!I12</f>
        <v>101.18899999999999</v>
      </c>
      <c r="T13" s="33">
        <f t="shared" si="5"/>
        <v>277.71841296132379</v>
      </c>
      <c r="U13" s="332">
        <f t="shared" si="6"/>
        <v>5.207760579345849</v>
      </c>
      <c r="V13" s="136">
        <f>'A-12'!I12</f>
        <v>98.305000000000007</v>
      </c>
    </row>
    <row r="14" spans="1:22">
      <c r="A14" s="5">
        <v>2000</v>
      </c>
      <c r="B14" s="58">
        <f>'A-3'!I13</f>
        <v>36541.509047680003</v>
      </c>
      <c r="C14" s="136">
        <f>'A-13'!I13</f>
        <v>25632.677299679999</v>
      </c>
      <c r="D14" s="57" t="s">
        <v>34</v>
      </c>
      <c r="E14" s="57">
        <f>'A-6'!K13</f>
        <v>1544190.7626296119</v>
      </c>
      <c r="F14" s="58">
        <f>'A-1'!I41</f>
        <v>146.56200000000001</v>
      </c>
      <c r="G14" s="58">
        <f>'A-1'!I69</f>
        <v>92.86</v>
      </c>
      <c r="H14" s="59">
        <f>'A-1'!I98</f>
        <v>100.746</v>
      </c>
      <c r="I14" s="59">
        <f>'A-2'!I13</f>
        <v>91.935000000000002</v>
      </c>
      <c r="J14" s="212">
        <f>'A-9'!I13</f>
        <v>91.762</v>
      </c>
      <c r="K14" s="57">
        <f>'A-7'!K13</f>
        <v>80057.867593545132</v>
      </c>
      <c r="L14" s="132" t="str">
        <f t="shared" si="0"/>
        <v>..</v>
      </c>
      <c r="M14" s="170">
        <f t="shared" si="1"/>
        <v>2.3663856779879477E-2</v>
      </c>
      <c r="N14" s="59">
        <f>'A-1'!I13</f>
        <v>98.066999999999993</v>
      </c>
      <c r="O14" s="59">
        <f t="shared" si="2"/>
        <v>397.471137735139</v>
      </c>
      <c r="P14" s="233">
        <f t="shared" si="3"/>
        <v>398.22049484187357</v>
      </c>
      <c r="Q14" s="234">
        <f t="shared" si="4"/>
        <v>2.190874697842506</v>
      </c>
      <c r="R14" s="136">
        <f>'A-8'!I13</f>
        <v>97.798000000000002</v>
      </c>
      <c r="S14" s="33">
        <f>'A-11'!I13</f>
        <v>97.438000000000002</v>
      </c>
      <c r="T14" s="33">
        <f t="shared" si="5"/>
        <v>278.81304508272149</v>
      </c>
      <c r="U14" s="332">
        <f t="shared" si="6"/>
        <v>3.123273728201017</v>
      </c>
      <c r="V14" s="136">
        <f>'A-12'!I13</f>
        <v>97.016000000000005</v>
      </c>
    </row>
    <row r="15" spans="1:22">
      <c r="A15" s="5">
        <v>2001</v>
      </c>
      <c r="B15" s="58">
        <f>'A-3'!I14</f>
        <v>34253.798991360003</v>
      </c>
      <c r="C15" s="136">
        <f>'A-13'!I14</f>
        <v>24285.556826079996</v>
      </c>
      <c r="D15" s="57" t="s">
        <v>34</v>
      </c>
      <c r="E15" s="57">
        <f>'A-6'!K14</f>
        <v>1558589.5153624716</v>
      </c>
      <c r="F15" s="58">
        <f>'A-1'!I42</f>
        <v>149.77600000000001</v>
      </c>
      <c r="G15" s="58">
        <f>'A-1'!I70</f>
        <v>94.006</v>
      </c>
      <c r="H15" s="59">
        <f>'A-1'!I99</f>
        <v>99.801000000000002</v>
      </c>
      <c r="I15" s="59">
        <f>'A-2'!I14</f>
        <v>91.406999999999996</v>
      </c>
      <c r="J15" s="212">
        <f>'A-9'!I14</f>
        <v>83.734999999999999</v>
      </c>
      <c r="K15" s="57">
        <f>'A-7'!K14</f>
        <v>162214.88698686889</v>
      </c>
      <c r="L15" s="132" t="str">
        <f t="shared" si="0"/>
        <v>..</v>
      </c>
      <c r="M15" s="170">
        <f t="shared" si="1"/>
        <v>2.1977434503268688E-2</v>
      </c>
      <c r="N15" s="59">
        <f>'A-1'!I14</f>
        <v>89.954999999999998</v>
      </c>
      <c r="O15" s="59">
        <f t="shared" si="2"/>
        <v>374.7393415313926</v>
      </c>
      <c r="P15" s="233">
        <f t="shared" si="3"/>
        <v>409.07385193001738</v>
      </c>
      <c r="Q15" s="234">
        <f t="shared" si="4"/>
        <v>4.7356758013260114</v>
      </c>
      <c r="R15" s="136">
        <f>'A-8'!I14</f>
        <v>94.147999999999996</v>
      </c>
      <c r="S15" s="33">
        <f>'A-11'!I14</f>
        <v>90.335999999999999</v>
      </c>
      <c r="T15" s="33">
        <f t="shared" si="5"/>
        <v>265.68596306716114</v>
      </c>
      <c r="U15" s="332">
        <f t="shared" si="6"/>
        <v>6.6794798302778915</v>
      </c>
      <c r="V15" s="136">
        <f>'A-12'!I14</f>
        <v>91.984999999999999</v>
      </c>
    </row>
    <row r="16" spans="1:22">
      <c r="A16" s="5">
        <v>2002</v>
      </c>
      <c r="B16" s="58">
        <f>'A-3'!I15</f>
        <v>36343.825672960003</v>
      </c>
      <c r="C16" s="136">
        <f>'A-13'!I15</f>
        <v>25700.889543999998</v>
      </c>
      <c r="D16" s="57" t="s">
        <v>34</v>
      </c>
      <c r="E16" s="57">
        <f>'A-6'!K15</f>
        <v>1487150.3742913438</v>
      </c>
      <c r="F16" s="58">
        <f>'A-1'!I43</f>
        <v>144.648</v>
      </c>
      <c r="G16" s="58">
        <f>'A-1'!I71</f>
        <v>92.241</v>
      </c>
      <c r="H16" s="59">
        <f>'A-1'!I100</f>
        <v>101.399</v>
      </c>
      <c r="I16" s="59">
        <f>'A-2'!I15</f>
        <v>90.766000000000005</v>
      </c>
      <c r="J16" s="212">
        <f>'A-9'!I15</f>
        <v>89.418999999999997</v>
      </c>
      <c r="K16" s="57">
        <f>'A-7'!K15</f>
        <v>82126.701398526973</v>
      </c>
      <c r="L16" s="132" t="str">
        <f t="shared" si="0"/>
        <v>..</v>
      </c>
      <c r="M16" s="170">
        <f t="shared" si="1"/>
        <v>2.443856808379485E-2</v>
      </c>
      <c r="N16" s="59">
        <f>'A-1'!I15</f>
        <v>98.828000000000003</v>
      </c>
      <c r="O16" s="59">
        <f t="shared" si="2"/>
        <v>400.41233141220283</v>
      </c>
      <c r="P16" s="233">
        <f t="shared" si="3"/>
        <v>406.44410777306842</v>
      </c>
      <c r="Q16" s="234">
        <f t="shared" si="4"/>
        <v>2.2597153678191249</v>
      </c>
      <c r="R16" s="136">
        <f>'A-8'!I15</f>
        <v>98.796999999999997</v>
      </c>
      <c r="S16" s="33">
        <f>'A-11'!I15</f>
        <v>98.99</v>
      </c>
      <c r="T16" s="33">
        <f t="shared" si="5"/>
        <v>283.15547169645015</v>
      </c>
      <c r="U16" s="332">
        <f t="shared" si="6"/>
        <v>3.1954808901818677</v>
      </c>
      <c r="V16" s="136">
        <f>'A-12'!I15</f>
        <v>98.355000000000004</v>
      </c>
    </row>
    <row r="17" spans="1:22">
      <c r="A17" s="5">
        <v>2003</v>
      </c>
      <c r="B17" s="58">
        <f>'A-3'!I16</f>
        <v>37085.643653760002</v>
      </c>
      <c r="C17" s="136">
        <f>'A-13'!I16</f>
        <v>25949.193529599997</v>
      </c>
      <c r="D17" s="57" t="s">
        <v>34</v>
      </c>
      <c r="E17" s="57">
        <f>'A-6'!K16</f>
        <v>1548063.2965490809</v>
      </c>
      <c r="F17" s="58">
        <f>'A-1'!I44</f>
        <v>158.33000000000001</v>
      </c>
      <c r="G17" s="58">
        <f>'A-1'!I72</f>
        <v>100.37</v>
      </c>
      <c r="H17" s="59">
        <f>'A-1'!I101</f>
        <v>100.801</v>
      </c>
      <c r="I17" s="59">
        <f>'A-2'!I16</f>
        <v>91.837999999999994</v>
      </c>
      <c r="J17" s="212">
        <f>'A-9'!I16</f>
        <v>93.753</v>
      </c>
      <c r="K17" s="57">
        <f>'A-7'!K16</f>
        <v>150636.50949497335</v>
      </c>
      <c r="L17" s="132" t="str">
        <f t="shared" si="0"/>
        <v>..</v>
      </c>
      <c r="M17" s="170">
        <f t="shared" si="1"/>
        <v>2.3956154594215077E-2</v>
      </c>
      <c r="N17" s="59">
        <f>'A-1'!I16</f>
        <v>92.13</v>
      </c>
      <c r="O17" s="59">
        <f t="shared" si="2"/>
        <v>403.81588943313233</v>
      </c>
      <c r="P17" s="233">
        <f t="shared" si="3"/>
        <v>395.56754081213404</v>
      </c>
      <c r="Q17" s="234">
        <f t="shared" si="4"/>
        <v>4.0618550644920726</v>
      </c>
      <c r="R17" s="136">
        <f>'A-8'!I16</f>
        <v>97.228999999999999</v>
      </c>
      <c r="S17" s="33">
        <f>'A-11'!I16</f>
        <v>91.308999999999997</v>
      </c>
      <c r="T17" s="33">
        <f t="shared" si="5"/>
        <v>282.55399213397504</v>
      </c>
      <c r="U17" s="332">
        <f t="shared" si="6"/>
        <v>5.8050555337353247</v>
      </c>
      <c r="V17" s="136">
        <f>'A-12'!I16</f>
        <v>96.183000000000007</v>
      </c>
    </row>
    <row r="18" spans="1:22">
      <c r="A18" s="5">
        <v>2004</v>
      </c>
      <c r="B18" s="58">
        <f>'A-3'!I17</f>
        <v>37339.923495680006</v>
      </c>
      <c r="C18" s="136">
        <f>'A-13'!I17</f>
        <v>26043.092393119998</v>
      </c>
      <c r="D18" s="57" t="s">
        <v>34</v>
      </c>
      <c r="E18" s="57">
        <f>'A-6'!K17</f>
        <v>1438865.1635389971</v>
      </c>
      <c r="F18" s="58">
        <f>'A-1'!I45</f>
        <v>167.80099999999999</v>
      </c>
      <c r="G18" s="58">
        <f>'A-1'!I73</f>
        <v>106.372</v>
      </c>
      <c r="H18" s="59">
        <f>'A-1'!I102</f>
        <v>100.79900000000001</v>
      </c>
      <c r="I18" s="59">
        <f>'A-2'!I17</f>
        <v>93.486000000000004</v>
      </c>
      <c r="J18" s="212">
        <f>'A-9'!I17</f>
        <v>95.183000000000007</v>
      </c>
      <c r="K18" s="57">
        <f>'A-7'!K17</f>
        <v>90190.079753160971</v>
      </c>
      <c r="L18" s="132" t="str">
        <f t="shared" si="0"/>
        <v>..</v>
      </c>
      <c r="M18" s="170">
        <f t="shared" si="1"/>
        <v>2.5950953878012904E-2</v>
      </c>
      <c r="N18" s="59">
        <f>'A-1'!I17</f>
        <v>87.525999999999996</v>
      </c>
      <c r="O18" s="59">
        <f t="shared" si="2"/>
        <v>399.41727633741954</v>
      </c>
      <c r="P18" s="233">
        <f t="shared" si="3"/>
        <v>392.29614002164254</v>
      </c>
      <c r="Q18" s="234">
        <f t="shared" si="4"/>
        <v>2.4153793395852938</v>
      </c>
      <c r="R18" s="136">
        <f>'A-8'!I17</f>
        <v>95.409000000000006</v>
      </c>
      <c r="S18" s="33">
        <f>'A-11'!I17</f>
        <v>86.468000000000004</v>
      </c>
      <c r="T18" s="33">
        <f t="shared" si="5"/>
        <v>278.57745965299614</v>
      </c>
      <c r="U18" s="332">
        <f t="shared" si="6"/>
        <v>3.4631094645652438</v>
      </c>
      <c r="V18" s="136">
        <f>'A-12'!I17</f>
        <v>93.7</v>
      </c>
    </row>
    <row r="19" spans="1:22">
      <c r="A19" s="5">
        <v>2005</v>
      </c>
      <c r="B19" s="58">
        <f>'A-3'!I18</f>
        <v>38875.70905920001</v>
      </c>
      <c r="C19" s="136">
        <f>'A-13'!I18</f>
        <v>27820.606441759999</v>
      </c>
      <c r="D19" s="57">
        <f>'A-5'!L3</f>
        <v>27685784.225134164</v>
      </c>
      <c r="E19" s="57">
        <f>'A-6'!K18</f>
        <v>1449895.9906698465</v>
      </c>
      <c r="F19" s="58">
        <f>'A-1'!I46</f>
        <v>176.565</v>
      </c>
      <c r="G19" s="58">
        <f>'A-1'!I74</f>
        <v>111.444</v>
      </c>
      <c r="H19" s="59">
        <f>'A-1'!I103</f>
        <v>100.363</v>
      </c>
      <c r="I19" s="59">
        <f>'A-2'!I18</f>
        <v>94.847999999999999</v>
      </c>
      <c r="J19" s="212">
        <f>'A-9'!I18</f>
        <v>93.004000000000005</v>
      </c>
      <c r="K19" s="57">
        <f>'A-7'!K18</f>
        <v>128868.06345121047</v>
      </c>
      <c r="L19" s="132">
        <f t="shared" si="0"/>
        <v>1.4041758305660427E-3</v>
      </c>
      <c r="M19" s="170">
        <f t="shared" si="1"/>
        <v>2.6812757128350687E-2</v>
      </c>
      <c r="N19" s="59">
        <f>'A-1'!I18</f>
        <v>86.602999999999994</v>
      </c>
      <c r="O19" s="59">
        <f t="shared" si="2"/>
        <v>409.87378815789486</v>
      </c>
      <c r="P19" s="233">
        <f t="shared" si="3"/>
        <v>418.00039846888313</v>
      </c>
      <c r="Q19" s="234">
        <f t="shared" si="4"/>
        <v>3.3148736465480262</v>
      </c>
      <c r="R19" s="136">
        <f>'A-8'!I18</f>
        <v>98.275000000000006</v>
      </c>
      <c r="S19" s="33">
        <f>'A-11'!I18</f>
        <v>87.784999999999997</v>
      </c>
      <c r="T19" s="33">
        <f t="shared" si="5"/>
        <v>293.31779733636978</v>
      </c>
      <c r="U19" s="332">
        <f t="shared" si="6"/>
        <v>4.6321083518069406</v>
      </c>
      <c r="V19" s="136">
        <f>'A-12'!I18</f>
        <v>97.653999999999996</v>
      </c>
    </row>
    <row r="20" spans="1:22">
      <c r="A20" s="5">
        <v>2006</v>
      </c>
      <c r="B20" s="58">
        <f>'A-3'!I19</f>
        <v>38005.740506240007</v>
      </c>
      <c r="C20" s="136">
        <f>'A-13'!I19</f>
        <v>27464.989469279997</v>
      </c>
      <c r="D20" s="57">
        <f>'A-5'!L4</f>
        <v>27690382.693868585</v>
      </c>
      <c r="E20" s="57">
        <f>'A-6'!K19</f>
        <v>1353878.4055341918</v>
      </c>
      <c r="F20" s="58">
        <f>'A-1'!I47</f>
        <v>170.072</v>
      </c>
      <c r="G20" s="58">
        <f>'A-1'!I75</f>
        <v>107.968</v>
      </c>
      <c r="H20" s="59">
        <f>'A-1'!I104</f>
        <v>100.94499999999999</v>
      </c>
      <c r="I20" s="59">
        <f>'A-2'!I19</f>
        <v>97.156000000000006</v>
      </c>
      <c r="J20" s="212">
        <f>'A-9'!I19</f>
        <v>88.697000000000003</v>
      </c>
      <c r="K20" s="57">
        <f>'A-7'!K19</f>
        <v>90266.970387484937</v>
      </c>
      <c r="L20" s="132">
        <f t="shared" si="0"/>
        <v>1.3725249277488508E-3</v>
      </c>
      <c r="M20" s="170">
        <f t="shared" si="1"/>
        <v>2.8071753231963478E-2</v>
      </c>
      <c r="N20" s="59">
        <f>'A-1'!I19</f>
        <v>87.897999999999996</v>
      </c>
      <c r="O20" s="59">
        <f t="shared" si="2"/>
        <v>391.18263932479726</v>
      </c>
      <c r="P20" s="233">
        <f t="shared" si="3"/>
        <v>428.48958258159809</v>
      </c>
      <c r="Q20" s="234">
        <f t="shared" si="4"/>
        <v>2.3750877942416193</v>
      </c>
      <c r="R20" s="136">
        <f>'A-8'!I19</f>
        <v>97.007999999999996</v>
      </c>
      <c r="S20" s="33">
        <f>'A-11'!I19</f>
        <v>89.971999999999994</v>
      </c>
      <c r="T20" s="33">
        <f t="shared" si="5"/>
        <v>282.68958653382185</v>
      </c>
      <c r="U20" s="332">
        <f t="shared" si="6"/>
        <v>3.2866195156728497</v>
      </c>
      <c r="V20" s="136">
        <f>'A-12'!I19</f>
        <v>95.840999999999994</v>
      </c>
    </row>
    <row r="21" spans="1:22">
      <c r="A21" s="5">
        <v>2007</v>
      </c>
      <c r="B21" s="58">
        <f>'A-3'!I20</f>
        <v>40426.048000000003</v>
      </c>
      <c r="C21" s="136">
        <f>'A-13'!I20</f>
        <v>28540.687999999998</v>
      </c>
      <c r="D21" s="57">
        <f>'A-5'!L5</f>
        <v>27694981.92638538</v>
      </c>
      <c r="E21" s="57">
        <f>'A-6'!K20</f>
        <v>1488442.7074512772</v>
      </c>
      <c r="F21" s="58">
        <f>'A-1'!I48</f>
        <v>159.00899999999999</v>
      </c>
      <c r="G21" s="58">
        <f>'A-1'!I76</f>
        <v>100</v>
      </c>
      <c r="H21" s="59">
        <f>'A-1'!I105</f>
        <v>100</v>
      </c>
      <c r="I21" s="59">
        <f>'A-2'!I20</f>
        <v>100</v>
      </c>
      <c r="J21" s="212">
        <f>'A-9'!I20</f>
        <v>100</v>
      </c>
      <c r="K21" s="57">
        <f>'A-7'!K20</f>
        <v>109400.02303468135</v>
      </c>
      <c r="L21" s="132">
        <f t="shared" si="0"/>
        <v>1.45968854962442E-3</v>
      </c>
      <c r="M21" s="170">
        <f t="shared" si="1"/>
        <v>2.7159962420873571E-2</v>
      </c>
      <c r="N21" s="59">
        <f>'A-1'!I20</f>
        <v>100</v>
      </c>
      <c r="O21" s="59">
        <f t="shared" si="2"/>
        <v>404.26048000000003</v>
      </c>
      <c r="P21" s="233">
        <f t="shared" si="3"/>
        <v>404.26048000000003</v>
      </c>
      <c r="Q21" s="234">
        <f t="shared" si="4"/>
        <v>2.7061765482166682</v>
      </c>
      <c r="R21" s="136">
        <f>'A-8'!I20</f>
        <v>100</v>
      </c>
      <c r="S21" s="33">
        <f>'A-11'!I20</f>
        <v>100</v>
      </c>
      <c r="T21" s="33">
        <f t="shared" si="5"/>
        <v>285.40688</v>
      </c>
      <c r="U21" s="332">
        <f t="shared" si="6"/>
        <v>3.8331249420014455</v>
      </c>
      <c r="V21" s="136">
        <f>'A-12'!I20</f>
        <v>100</v>
      </c>
    </row>
    <row r="22" spans="1:22">
      <c r="A22" s="5">
        <v>2008</v>
      </c>
      <c r="B22" s="58">
        <f>'A-3'!I21</f>
        <v>42090.792656640006</v>
      </c>
      <c r="C22" s="136">
        <f>'A-13'!I21</f>
        <v>30317.916641759999</v>
      </c>
      <c r="D22" s="57">
        <f>'A-5'!L6</f>
        <v>26944092.081961162</v>
      </c>
      <c r="E22" s="57">
        <f>'A-6'!K21</f>
        <v>1480045.6678039415</v>
      </c>
      <c r="F22" s="58">
        <f>'A-1'!I49</f>
        <v>169.143</v>
      </c>
      <c r="G22" s="58">
        <f>'A-1'!I77</f>
        <v>105.649</v>
      </c>
      <c r="H22" s="59">
        <f>'A-1'!I106</f>
        <v>99.319000000000003</v>
      </c>
      <c r="I22" s="59">
        <f>'A-2'!I21</f>
        <v>103.104</v>
      </c>
      <c r="J22" s="212">
        <f>'A-9'!I21</f>
        <v>99.253</v>
      </c>
      <c r="K22" s="57">
        <f>'A-7'!K21</f>
        <v>105799.77106242957</v>
      </c>
      <c r="L22" s="132">
        <f t="shared" si="0"/>
        <v>1.5621529398208757E-3</v>
      </c>
      <c r="M22" s="170">
        <f t="shared" si="1"/>
        <v>2.843884724117559E-2</v>
      </c>
      <c r="N22" s="59">
        <f>'A-1'!I21</f>
        <v>97.88</v>
      </c>
      <c r="O22" s="59">
        <f t="shared" si="2"/>
        <v>408.23627266294233</v>
      </c>
      <c r="P22" s="233">
        <f t="shared" si="3"/>
        <v>424.07577258762967</v>
      </c>
      <c r="Q22" s="234">
        <f t="shared" si="4"/>
        <v>2.5136084256122744</v>
      </c>
      <c r="R22" s="136">
        <f>'A-8'!I21</f>
        <v>101.604</v>
      </c>
      <c r="S22" s="33">
        <f>'A-11'!I21</f>
        <v>99.861999999999995</v>
      </c>
      <c r="T22" s="33">
        <f t="shared" si="5"/>
        <v>294.05179858938544</v>
      </c>
      <c r="U22" s="332">
        <f t="shared" si="6"/>
        <v>3.4896781435403978</v>
      </c>
      <c r="V22" s="136">
        <f>'A-12'!I21</f>
        <v>102.258</v>
      </c>
    </row>
    <row r="23" spans="1:22">
      <c r="A23" s="5">
        <v>2009</v>
      </c>
      <c r="B23" s="58">
        <f>'A-3'!I22</f>
        <v>41156.950947840007</v>
      </c>
      <c r="C23" s="136">
        <f>'A-13'!I22</f>
        <v>28884.032476639997</v>
      </c>
      <c r="D23" s="57">
        <f>'A-5'!L7</f>
        <v>26213561</v>
      </c>
      <c r="E23" s="57">
        <f>'A-6'!K22</f>
        <v>1471696</v>
      </c>
      <c r="F23" s="58">
        <f>'A-1'!I50</f>
        <v>157.363</v>
      </c>
      <c r="G23" s="58">
        <f>'A-1'!I78</f>
        <v>98.05</v>
      </c>
      <c r="H23" s="59">
        <f>'A-1'!I107</f>
        <v>99.075000000000003</v>
      </c>
      <c r="I23" s="59">
        <f>'A-2'!I22</f>
        <v>107.727</v>
      </c>
      <c r="J23" s="212">
        <f>'A-9'!I22</f>
        <v>103.23099999999999</v>
      </c>
      <c r="K23" s="57">
        <f>'A-7'!K22</f>
        <v>102318</v>
      </c>
      <c r="L23" s="132">
        <f t="shared" si="0"/>
        <v>1.5700633327856528E-3</v>
      </c>
      <c r="M23" s="170">
        <f t="shared" si="1"/>
        <v>2.7965660671660456E-2</v>
      </c>
      <c r="N23" s="59">
        <f>'A-1'!I22</f>
        <v>102.872</v>
      </c>
      <c r="O23" s="59">
        <f t="shared" si="2"/>
        <v>382.04861314099537</v>
      </c>
      <c r="P23" s="233">
        <f t="shared" si="3"/>
        <v>398.68790332206419</v>
      </c>
      <c r="Q23" s="234">
        <f t="shared" si="4"/>
        <v>2.4860442195942078</v>
      </c>
      <c r="R23" s="136">
        <f>'A-8'!I22</f>
        <v>97.739000000000004</v>
      </c>
      <c r="S23" s="33">
        <f>'A-11'!I22</f>
        <v>102.261</v>
      </c>
      <c r="T23" s="33">
        <f t="shared" si="5"/>
        <v>268.12249924939891</v>
      </c>
      <c r="U23" s="332">
        <f t="shared" si="6"/>
        <v>3.5423724191817687</v>
      </c>
      <c r="V23" s="136">
        <f>'A-12'!I22</f>
        <v>96.766000000000005</v>
      </c>
    </row>
    <row r="24" spans="1:22">
      <c r="A24" s="5">
        <v>2010</v>
      </c>
      <c r="B24" s="58">
        <f>'A-3'!I23</f>
        <v>42440.477971840002</v>
      </c>
      <c r="C24" s="136">
        <f>'A-13'!I23</f>
        <v>29477.964193919997</v>
      </c>
      <c r="D24" s="57">
        <f>'A-5'!L8</f>
        <v>24933462.173971623</v>
      </c>
      <c r="E24" s="57">
        <f>'A-6'!K23</f>
        <v>1491274</v>
      </c>
      <c r="F24" s="58">
        <f>'A-1'!I51</f>
        <v>162.489</v>
      </c>
      <c r="G24" s="58">
        <f>'A-1'!I79</f>
        <v>102.49</v>
      </c>
      <c r="H24" s="59">
        <f>'A-1'!I108</f>
        <v>100.295</v>
      </c>
      <c r="I24" s="59">
        <f>'A-2'!I23</f>
        <v>111.42700000000001</v>
      </c>
      <c r="J24" s="212">
        <f>'A-9'!I23</f>
        <v>109.05</v>
      </c>
      <c r="K24" s="57">
        <f>'A-7'!K23</f>
        <v>102890</v>
      </c>
      <c r="L24" s="132">
        <f t="shared" si="0"/>
        <v>1.7021494117308823E-3</v>
      </c>
      <c r="M24" s="170">
        <f t="shared" si="1"/>
        <v>2.8459208684547575E-2</v>
      </c>
      <c r="N24" s="59">
        <f>'A-1'!I23</f>
        <v>102.735</v>
      </c>
      <c r="O24" s="59">
        <f t="shared" si="2"/>
        <v>380.8814557678121</v>
      </c>
      <c r="P24" s="233">
        <f t="shared" si="3"/>
        <v>389.18365861384689</v>
      </c>
      <c r="Q24" s="234">
        <f t="shared" si="4"/>
        <v>2.4243365041333726</v>
      </c>
      <c r="R24" s="136">
        <f>'A-8'!I23</f>
        <v>96.622</v>
      </c>
      <c r="S24" s="33">
        <f>'A-11'!I23</f>
        <v>101.072</v>
      </c>
      <c r="T24" s="33">
        <f t="shared" si="5"/>
        <v>264.54956333671367</v>
      </c>
      <c r="U24" s="332">
        <f t="shared" si="6"/>
        <v>3.4904038597489602</v>
      </c>
      <c r="V24" s="136">
        <f>'A-12'!I23</f>
        <v>95.159000000000006</v>
      </c>
    </row>
    <row r="25" spans="1:22">
      <c r="A25" s="5">
        <v>2011</v>
      </c>
      <c r="B25" s="63" t="s">
        <v>34</v>
      </c>
      <c r="C25" s="136" t="s">
        <v>34</v>
      </c>
      <c r="D25" s="57">
        <f>'A-5'!L9</f>
        <v>23715875</v>
      </c>
      <c r="E25" s="57">
        <f>'A-6'!K24</f>
        <v>1448839</v>
      </c>
      <c r="F25" s="58" t="str">
        <f>'A-1'!I52</f>
        <v>..</v>
      </c>
      <c r="G25" s="58" t="str">
        <f>'A-1'!I80</f>
        <v>..</v>
      </c>
      <c r="H25" s="68" t="s">
        <v>34</v>
      </c>
      <c r="I25" s="59" t="str">
        <f>'A-2'!I24</f>
        <v>..</v>
      </c>
      <c r="J25" s="212" t="str">
        <f>'A-9'!I24</f>
        <v>..</v>
      </c>
      <c r="K25" s="57">
        <f>'A-7'!K24</f>
        <v>95249</v>
      </c>
      <c r="L25" s="132" t="str">
        <f t="shared" si="0"/>
        <v>..</v>
      </c>
      <c r="M25" s="170" t="str">
        <f t="shared" si="1"/>
        <v>..</v>
      </c>
      <c r="N25" s="68" t="s">
        <v>34</v>
      </c>
      <c r="O25" s="59" t="str">
        <f t="shared" si="2"/>
        <v>..</v>
      </c>
      <c r="P25" s="233" t="str">
        <f t="shared" si="3"/>
        <v>..</v>
      </c>
      <c r="Q25" s="61" t="s">
        <v>34</v>
      </c>
      <c r="R25" s="169" t="s">
        <v>34</v>
      </c>
      <c r="S25" s="33" t="s">
        <v>34</v>
      </c>
      <c r="T25" s="33" t="str">
        <f t="shared" si="5"/>
        <v>..</v>
      </c>
      <c r="U25" s="33" t="s">
        <v>34</v>
      </c>
      <c r="V25" s="136" t="s">
        <v>34</v>
      </c>
    </row>
    <row r="26" spans="1:22">
      <c r="A26" s="5">
        <v>2012</v>
      </c>
      <c r="B26" s="63" t="s">
        <v>34</v>
      </c>
      <c r="C26" s="136" t="s">
        <v>34</v>
      </c>
      <c r="D26" s="57">
        <f>'A-5'!L10</f>
        <v>24656890.361489214</v>
      </c>
      <c r="E26" s="57">
        <f>'A-6'!K25</f>
        <v>1358571</v>
      </c>
      <c r="F26" s="58" t="str">
        <f>'A-1'!I53</f>
        <v>..</v>
      </c>
      <c r="G26" s="58" t="str">
        <f>'A-1'!I81</f>
        <v>..</v>
      </c>
      <c r="H26" s="68" t="s">
        <v>34</v>
      </c>
      <c r="I26" s="59" t="str">
        <f>'A-2'!I25</f>
        <v>..</v>
      </c>
      <c r="J26" s="212" t="str">
        <f>'A-9'!I25</f>
        <v>..</v>
      </c>
      <c r="K26" s="57">
        <f>'A-7'!K25</f>
        <v>88626</v>
      </c>
      <c r="L26" s="132" t="str">
        <f t="shared" si="0"/>
        <v>..</v>
      </c>
      <c r="M26" s="170" t="str">
        <f t="shared" si="1"/>
        <v>..</v>
      </c>
      <c r="N26" s="68" t="s">
        <v>34</v>
      </c>
      <c r="O26" s="59" t="str">
        <f t="shared" si="2"/>
        <v>..</v>
      </c>
      <c r="P26" s="233" t="str">
        <f t="shared" si="3"/>
        <v>..</v>
      </c>
      <c r="Q26" s="61" t="s">
        <v>34</v>
      </c>
      <c r="R26" s="169" t="s">
        <v>34</v>
      </c>
      <c r="S26" s="69" t="s">
        <v>34</v>
      </c>
      <c r="T26" s="33" t="str">
        <f t="shared" si="5"/>
        <v>..</v>
      </c>
      <c r="U26" s="69" t="s">
        <v>34</v>
      </c>
      <c r="V26" s="136" t="s">
        <v>34</v>
      </c>
    </row>
    <row r="27" spans="1:22">
      <c r="A27" s="5">
        <v>2013</v>
      </c>
      <c r="B27" s="62" t="s">
        <v>34</v>
      </c>
      <c r="C27" s="136" t="s">
        <v>34</v>
      </c>
      <c r="D27" s="57">
        <f>'A-5'!L11</f>
        <v>25635244</v>
      </c>
      <c r="E27" s="57">
        <f>'A-6'!K26</f>
        <v>1337967</v>
      </c>
      <c r="F27" s="58" t="s">
        <v>34</v>
      </c>
      <c r="G27" s="58" t="s">
        <v>34</v>
      </c>
      <c r="H27" s="68" t="s">
        <v>34</v>
      </c>
      <c r="I27" s="59" t="s">
        <v>34</v>
      </c>
      <c r="J27" s="212" t="str">
        <f>'A-9'!I26</f>
        <v>..</v>
      </c>
      <c r="K27" s="57">
        <f>'A-7'!K26</f>
        <v>87368</v>
      </c>
      <c r="L27" s="132" t="str">
        <f>IFERROR($B27/D27,"..")</f>
        <v>..</v>
      </c>
      <c r="M27" s="170" t="s">
        <v>34</v>
      </c>
      <c r="N27" s="68" t="s">
        <v>34</v>
      </c>
      <c r="O27" s="59" t="str">
        <f t="shared" si="2"/>
        <v>..</v>
      </c>
      <c r="P27" s="233" t="str">
        <f t="shared" si="3"/>
        <v>..</v>
      </c>
      <c r="Q27" s="61" t="s">
        <v>34</v>
      </c>
      <c r="R27" s="137" t="str">
        <f>'A-8'!F26</f>
        <v>..</v>
      </c>
      <c r="S27" s="33" t="s">
        <v>34</v>
      </c>
      <c r="T27" s="33" t="str">
        <f t="shared" si="5"/>
        <v>..</v>
      </c>
      <c r="U27" s="69" t="s">
        <v>34</v>
      </c>
      <c r="V27" s="136" t="str">
        <f>'A-8'!J26</f>
        <v>..</v>
      </c>
    </row>
    <row r="28" spans="1:22">
      <c r="A28" s="1"/>
      <c r="B28" s="43"/>
      <c r="C28" s="138"/>
      <c r="D28" s="44"/>
      <c r="E28" s="45"/>
      <c r="F28" s="43"/>
      <c r="G28" s="43"/>
      <c r="H28" s="46"/>
      <c r="I28" s="46"/>
      <c r="J28" s="207"/>
      <c r="K28" s="46"/>
      <c r="L28" s="133"/>
      <c r="M28" s="50"/>
      <c r="N28" s="46"/>
      <c r="O28" s="46"/>
      <c r="P28" s="229"/>
      <c r="Q28" s="50"/>
      <c r="R28" s="138"/>
      <c r="S28" s="143"/>
      <c r="T28" s="143"/>
      <c r="U28" s="143"/>
      <c r="V28" s="5"/>
    </row>
    <row r="29" spans="1:22" ht="45">
      <c r="A29" s="51" t="s">
        <v>147</v>
      </c>
      <c r="B29" s="43"/>
      <c r="C29" s="138"/>
      <c r="D29" s="44"/>
      <c r="E29" s="45"/>
      <c r="F29" s="43"/>
      <c r="G29" s="43"/>
      <c r="H29" s="46"/>
      <c r="I29" s="46"/>
      <c r="J29" s="207"/>
      <c r="K29" s="46"/>
      <c r="L29" s="133"/>
      <c r="M29" s="50"/>
      <c r="N29" s="46"/>
      <c r="O29" s="46"/>
      <c r="P29" s="229"/>
      <c r="Q29" s="50"/>
      <c r="R29" s="138"/>
      <c r="S29" s="46"/>
      <c r="T29" s="46"/>
      <c r="U29" s="50"/>
      <c r="V29" s="138"/>
    </row>
    <row r="30" spans="1:22">
      <c r="A30" s="39" t="s">
        <v>121</v>
      </c>
      <c r="B30" s="47" t="str">
        <f t="shared" ref="B30:V30" si="7">IFERROR(100*((B26/B4)^(1/22)-1),"-")</f>
        <v>-</v>
      </c>
      <c r="C30" s="139" t="str">
        <f t="shared" ref="C30" si="8">IFERROR(100*((C26/C4)^(1/22)-1),"-")</f>
        <v>-</v>
      </c>
      <c r="D30" s="47" t="str">
        <f t="shared" si="7"/>
        <v>-</v>
      </c>
      <c r="E30" s="47">
        <f t="shared" si="7"/>
        <v>1.089797388880398</v>
      </c>
      <c r="F30" s="47" t="str">
        <f t="shared" si="7"/>
        <v>-</v>
      </c>
      <c r="G30" s="47" t="str">
        <f t="shared" si="7"/>
        <v>-</v>
      </c>
      <c r="H30" s="148" t="str">
        <f>IFERROR(100*((H26/H4)^(1/22)-1),"-")</f>
        <v>-</v>
      </c>
      <c r="I30" s="47" t="str">
        <f t="shared" si="7"/>
        <v>-</v>
      </c>
      <c r="J30" s="208" t="str">
        <f t="shared" ref="J30" si="9">IFERROR(100*((J26/J4)^(1/22)-1),"-")</f>
        <v>-</v>
      </c>
      <c r="K30" s="47">
        <f t="shared" si="7"/>
        <v>0.89538997048002056</v>
      </c>
      <c r="L30" s="134" t="str">
        <f t="shared" si="7"/>
        <v>-</v>
      </c>
      <c r="M30" s="148" t="str">
        <f t="shared" si="7"/>
        <v>-</v>
      </c>
      <c r="N30" s="148" t="str">
        <f t="shared" si="7"/>
        <v>-</v>
      </c>
      <c r="O30" s="148" t="str">
        <f t="shared" si="7"/>
        <v>-</v>
      </c>
      <c r="P30" s="241" t="str">
        <f t="shared" ref="P30" si="10">IFERROR(100*((P26/P4)^(1/22)-1),"-")</f>
        <v>-</v>
      </c>
      <c r="Q30" s="148" t="str">
        <f t="shared" si="7"/>
        <v>-</v>
      </c>
      <c r="R30" s="139" t="str">
        <f t="shared" si="7"/>
        <v>-</v>
      </c>
      <c r="S30" s="148" t="str">
        <f t="shared" si="7"/>
        <v>-</v>
      </c>
      <c r="T30" s="148" t="str">
        <f t="shared" si="7"/>
        <v>-</v>
      </c>
      <c r="U30" s="148" t="str">
        <f t="shared" si="7"/>
        <v>-</v>
      </c>
      <c r="V30" s="139" t="str">
        <f t="shared" si="7"/>
        <v>-</v>
      </c>
    </row>
    <row r="31" spans="1:22">
      <c r="A31" s="39" t="s">
        <v>197</v>
      </c>
      <c r="B31" s="47" t="str">
        <f t="shared" ref="B31:V31" si="11">IFERROR(100*((B26/B19)^(1/7)-1),"-")</f>
        <v>-</v>
      </c>
      <c r="C31" s="139" t="str">
        <f t="shared" ref="C31" si="12">IFERROR(100*((C26/C19)^(1/7)-1),"-")</f>
        <v>-</v>
      </c>
      <c r="D31" s="47">
        <f t="shared" si="11"/>
        <v>-1.6415583870764694</v>
      </c>
      <c r="E31" s="47">
        <f t="shared" si="11"/>
        <v>-0.92510024773588828</v>
      </c>
      <c r="F31" s="47" t="str">
        <f t="shared" si="11"/>
        <v>-</v>
      </c>
      <c r="G31" s="47" t="str">
        <f t="shared" si="11"/>
        <v>-</v>
      </c>
      <c r="H31" s="148" t="str">
        <f>IFERROR(100*((H26/H19)^(1/7)-1),"-")</f>
        <v>-</v>
      </c>
      <c r="I31" s="47" t="str">
        <f t="shared" si="11"/>
        <v>-</v>
      </c>
      <c r="J31" s="208" t="str">
        <f t="shared" ref="J31" si="13">IFERROR(100*((J26/J19)^(1/7)-1),"-")</f>
        <v>-</v>
      </c>
      <c r="K31" s="47">
        <f t="shared" si="11"/>
        <v>-5.2075621877224147</v>
      </c>
      <c r="L31" s="134" t="str">
        <f t="shared" si="11"/>
        <v>-</v>
      </c>
      <c r="M31" s="148" t="str">
        <f t="shared" si="11"/>
        <v>-</v>
      </c>
      <c r="N31" s="148" t="str">
        <f t="shared" si="11"/>
        <v>-</v>
      </c>
      <c r="O31" s="148" t="str">
        <f t="shared" si="11"/>
        <v>-</v>
      </c>
      <c r="P31" s="241" t="str">
        <f t="shared" ref="P31" si="14">IFERROR(100*((P26/P19)^(1/7)-1),"-")</f>
        <v>-</v>
      </c>
      <c r="Q31" s="148" t="str">
        <f t="shared" si="11"/>
        <v>-</v>
      </c>
      <c r="R31" s="139" t="str">
        <f t="shared" si="11"/>
        <v>-</v>
      </c>
      <c r="S31" s="148" t="str">
        <f t="shared" si="11"/>
        <v>-</v>
      </c>
      <c r="T31" s="148" t="str">
        <f t="shared" si="11"/>
        <v>-</v>
      </c>
      <c r="U31" s="148" t="str">
        <f t="shared" si="11"/>
        <v>-</v>
      </c>
      <c r="V31" s="139" t="str">
        <f t="shared" si="11"/>
        <v>-</v>
      </c>
    </row>
    <row r="32" spans="1:22" ht="15" customHeight="1">
      <c r="A32" s="1"/>
      <c r="B32" s="43"/>
      <c r="C32" s="138"/>
      <c r="D32" s="44"/>
      <c r="E32" s="45"/>
      <c r="F32" s="43"/>
      <c r="G32" s="43"/>
      <c r="H32" s="46"/>
      <c r="I32" s="46"/>
      <c r="J32" s="207"/>
      <c r="K32" s="46"/>
      <c r="L32" s="133"/>
      <c r="M32" s="50"/>
      <c r="N32" s="46"/>
      <c r="O32" s="46"/>
      <c r="P32" s="229"/>
      <c r="Q32" s="50"/>
      <c r="R32" s="138"/>
      <c r="S32" s="46"/>
      <c r="T32" s="46"/>
      <c r="U32" s="46"/>
      <c r="V32" s="138"/>
    </row>
    <row r="33" spans="1:22" ht="30">
      <c r="A33" s="51" t="s">
        <v>122</v>
      </c>
      <c r="B33" s="43"/>
      <c r="C33" s="138"/>
      <c r="D33" s="44"/>
      <c r="E33" s="45"/>
      <c r="F33" s="43"/>
      <c r="G33" s="43"/>
      <c r="H33" s="46"/>
      <c r="I33" s="46"/>
      <c r="J33" s="207"/>
      <c r="K33" s="46"/>
      <c r="L33" s="133"/>
      <c r="M33" s="50"/>
      <c r="N33" s="46"/>
      <c r="O33" s="46"/>
      <c r="P33" s="229"/>
      <c r="Q33" s="50"/>
      <c r="R33" s="138"/>
      <c r="S33" s="46"/>
      <c r="T33" s="46"/>
      <c r="U33" s="46"/>
      <c r="V33" s="138"/>
    </row>
    <row r="34" spans="1:22">
      <c r="A34" s="39" t="s">
        <v>121</v>
      </c>
      <c r="B34" s="47" t="str">
        <f>IFERROR((B26-B4)/B4*100,"-")</f>
        <v>-</v>
      </c>
      <c r="C34" s="139" t="str">
        <f>IFERROR((C26-C4)/C4*100,"-")</f>
        <v>-</v>
      </c>
      <c r="D34" s="47" t="str">
        <f t="shared" ref="D34:V34" si="15">IFERROR((D26-D4)/D4*100,"-")</f>
        <v>-</v>
      </c>
      <c r="E34" s="47">
        <f t="shared" si="15"/>
        <v>26.929092280286671</v>
      </c>
      <c r="F34" s="47" t="str">
        <f t="shared" si="15"/>
        <v>-</v>
      </c>
      <c r="G34" s="47" t="str">
        <f t="shared" si="15"/>
        <v>-</v>
      </c>
      <c r="H34" s="148" t="str">
        <f>IFERROR((H26-H4)/H4*100,"-")</f>
        <v>-</v>
      </c>
      <c r="I34" s="47" t="str">
        <f t="shared" si="15"/>
        <v>-</v>
      </c>
      <c r="J34" s="208" t="str">
        <f t="shared" ref="J34" si="16">IFERROR((J26-J4)/J4*100,"-")</f>
        <v>-</v>
      </c>
      <c r="K34" s="47">
        <f t="shared" si="15"/>
        <v>21.665966869881046</v>
      </c>
      <c r="L34" s="134" t="str">
        <f t="shared" si="15"/>
        <v>-</v>
      </c>
      <c r="M34" s="148" t="str">
        <f t="shared" si="15"/>
        <v>-</v>
      </c>
      <c r="N34" s="148" t="str">
        <f t="shared" si="15"/>
        <v>-</v>
      </c>
      <c r="O34" s="148" t="str">
        <f t="shared" si="15"/>
        <v>-</v>
      </c>
      <c r="P34" s="241" t="str">
        <f t="shared" ref="P34" si="17">IFERROR((P26-P4)/P4*100,"-")</f>
        <v>-</v>
      </c>
      <c r="Q34" s="148" t="str">
        <f t="shared" si="15"/>
        <v>-</v>
      </c>
      <c r="R34" s="139" t="str">
        <f t="shared" si="15"/>
        <v>-</v>
      </c>
      <c r="S34" s="148" t="str">
        <f t="shared" si="15"/>
        <v>-</v>
      </c>
      <c r="T34" s="148" t="str">
        <f t="shared" si="15"/>
        <v>-</v>
      </c>
      <c r="U34" s="148" t="str">
        <f t="shared" si="15"/>
        <v>-</v>
      </c>
      <c r="V34" s="139" t="str">
        <f t="shared" si="15"/>
        <v>-</v>
      </c>
    </row>
    <row r="35" spans="1:22">
      <c r="A35" s="39" t="s">
        <v>197</v>
      </c>
      <c r="B35" s="47" t="str">
        <f>IFERROR((B26-B19)/B19*100,"-")</f>
        <v>-</v>
      </c>
      <c r="C35" s="139" t="str">
        <f>IFERROR((C26-C19)/C19*100,"-")</f>
        <v>-</v>
      </c>
      <c r="D35" s="47">
        <f t="shared" ref="D35:V35" si="18">IFERROR((D26-D19)/D19*100,"-")</f>
        <v>-10.940249476101926</v>
      </c>
      <c r="E35" s="47">
        <f t="shared" si="18"/>
        <v>-6.2987270299061064</v>
      </c>
      <c r="F35" s="47" t="str">
        <f t="shared" si="18"/>
        <v>-</v>
      </c>
      <c r="G35" s="47" t="str">
        <f t="shared" si="18"/>
        <v>-</v>
      </c>
      <c r="H35" s="148" t="str">
        <f>IFERROR((H26-H19)/H19*100,"-")</f>
        <v>-</v>
      </c>
      <c r="I35" s="47" t="str">
        <f t="shared" si="18"/>
        <v>-</v>
      </c>
      <c r="J35" s="208" t="str">
        <f t="shared" ref="J35" si="19">IFERROR((J26-J19)/J19*100,"-")</f>
        <v>-</v>
      </c>
      <c r="K35" s="47">
        <f t="shared" si="18"/>
        <v>-31.227336217748121</v>
      </c>
      <c r="L35" s="134" t="str">
        <f t="shared" si="18"/>
        <v>-</v>
      </c>
      <c r="M35" s="148" t="str">
        <f t="shared" si="18"/>
        <v>-</v>
      </c>
      <c r="N35" s="148" t="str">
        <f t="shared" si="18"/>
        <v>-</v>
      </c>
      <c r="O35" s="148" t="str">
        <f t="shared" si="18"/>
        <v>-</v>
      </c>
      <c r="P35" s="241" t="str">
        <f t="shared" ref="P35" si="20">IFERROR((P26-P19)/P19*100,"-")</f>
        <v>-</v>
      </c>
      <c r="Q35" s="148" t="str">
        <f t="shared" si="18"/>
        <v>-</v>
      </c>
      <c r="R35" s="139" t="str">
        <f t="shared" si="18"/>
        <v>-</v>
      </c>
      <c r="S35" s="148" t="str">
        <f t="shared" si="18"/>
        <v>-</v>
      </c>
      <c r="T35" s="148" t="str">
        <f t="shared" si="18"/>
        <v>-</v>
      </c>
      <c r="U35" s="148" t="str">
        <f t="shared" si="18"/>
        <v>-</v>
      </c>
      <c r="V35" s="139" t="str">
        <f t="shared" si="18"/>
        <v>-</v>
      </c>
    </row>
    <row r="36" spans="1:22">
      <c r="A36" s="39"/>
      <c r="B36" s="16"/>
      <c r="C36" s="16"/>
      <c r="D36" s="17"/>
      <c r="E36" s="13"/>
      <c r="F36" s="13"/>
      <c r="G36" s="13"/>
      <c r="H36" s="13"/>
      <c r="I36" s="13"/>
      <c r="J36" s="197"/>
      <c r="K36" s="33"/>
      <c r="L36" s="33"/>
      <c r="M36" s="2"/>
      <c r="N36" s="13"/>
      <c r="O36" s="2"/>
      <c r="P36" s="226"/>
      <c r="Q36" s="39"/>
      <c r="R36" s="33"/>
    </row>
    <row r="37" spans="1:22">
      <c r="A37" s="1"/>
      <c r="B37" s="34" t="s">
        <v>113</v>
      </c>
    </row>
    <row r="38" spans="1:22">
      <c r="A38" s="1"/>
      <c r="B38" s="348" t="s">
        <v>118</v>
      </c>
      <c r="C38" s="348"/>
      <c r="D38" s="348"/>
      <c r="E38" s="348"/>
      <c r="F38" s="348"/>
      <c r="G38" s="348"/>
      <c r="H38" s="348"/>
      <c r="I38" s="348"/>
      <c r="J38" s="348"/>
      <c r="K38" s="348"/>
      <c r="L38" s="348"/>
      <c r="M38" s="348"/>
      <c r="N38" s="348"/>
    </row>
    <row r="39" spans="1:22">
      <c r="B39" s="348"/>
      <c r="C39" s="348"/>
      <c r="D39" s="348"/>
      <c r="E39" s="348"/>
      <c r="F39" s="348"/>
      <c r="G39" s="348"/>
      <c r="H39" s="348"/>
      <c r="I39" s="348"/>
      <c r="J39" s="348"/>
      <c r="K39" s="348"/>
      <c r="L39" s="348"/>
      <c r="M39" s="348"/>
      <c r="N39" s="348"/>
    </row>
    <row r="40" spans="1:22">
      <c r="B40" s="349" t="s">
        <v>117</v>
      </c>
      <c r="C40" s="349"/>
      <c r="D40" s="349"/>
      <c r="E40" s="349"/>
      <c r="F40" s="349"/>
      <c r="G40" s="349"/>
      <c r="H40" s="349"/>
      <c r="I40" s="349"/>
      <c r="J40" s="349"/>
      <c r="K40" s="349"/>
      <c r="L40" s="349"/>
      <c r="M40" s="349"/>
      <c r="N40" s="349"/>
    </row>
    <row r="41" spans="1:22">
      <c r="B41" s="349"/>
      <c r="C41" s="349"/>
      <c r="D41" s="349"/>
      <c r="E41" s="349"/>
      <c r="F41" s="349"/>
      <c r="G41" s="349"/>
      <c r="H41" s="349"/>
      <c r="I41" s="349"/>
      <c r="J41" s="349"/>
      <c r="K41" s="349"/>
      <c r="L41" s="349"/>
      <c r="M41" s="349"/>
      <c r="N41" s="349"/>
    </row>
    <row r="42" spans="1:22">
      <c r="B42" s="34" t="s">
        <v>116</v>
      </c>
    </row>
    <row r="43" spans="1:22">
      <c r="B43" s="345" t="s">
        <v>120</v>
      </c>
      <c r="C43" s="345"/>
      <c r="D43" s="345"/>
      <c r="E43" s="345"/>
      <c r="F43" s="345"/>
      <c r="G43" s="345"/>
      <c r="H43" s="345"/>
      <c r="I43" s="345"/>
      <c r="J43" s="345"/>
      <c r="K43" s="345"/>
      <c r="L43" s="345"/>
      <c r="M43" s="345"/>
      <c r="N43" s="345"/>
    </row>
    <row r="44" spans="1:22">
      <c r="B44" s="345"/>
      <c r="C44" s="345"/>
      <c r="D44" s="345"/>
      <c r="E44" s="345"/>
      <c r="F44" s="345"/>
      <c r="G44" s="345"/>
      <c r="H44" s="345"/>
      <c r="I44" s="345"/>
      <c r="J44" s="345"/>
      <c r="K44" s="345"/>
      <c r="L44" s="345"/>
      <c r="M44" s="345"/>
      <c r="N44" s="345"/>
    </row>
    <row r="45" spans="1:22">
      <c r="B45" s="345" t="s">
        <v>294</v>
      </c>
      <c r="C45" s="345"/>
      <c r="D45" s="345"/>
      <c r="E45" s="345"/>
      <c r="F45" s="345"/>
      <c r="G45" s="345"/>
      <c r="H45" s="345"/>
      <c r="I45" s="345"/>
      <c r="J45" s="345"/>
      <c r="K45" s="345"/>
      <c r="L45" s="345"/>
      <c r="M45" s="345"/>
      <c r="N45" s="345"/>
    </row>
    <row r="46" spans="1:22">
      <c r="B46" s="345" t="s">
        <v>406</v>
      </c>
      <c r="C46" s="345"/>
      <c r="D46" s="345"/>
      <c r="E46" s="345"/>
      <c r="F46" s="345"/>
      <c r="G46" s="345"/>
      <c r="H46" s="345"/>
      <c r="I46" s="345"/>
      <c r="J46" s="345"/>
      <c r="K46" s="164"/>
      <c r="L46" s="164"/>
      <c r="M46" s="164"/>
      <c r="N46" s="164"/>
    </row>
    <row r="47" spans="1:22">
      <c r="B47" s="313" t="s">
        <v>415</v>
      </c>
      <c r="D47" s="164"/>
      <c r="E47" s="164"/>
      <c r="F47" s="164"/>
      <c r="G47" s="164"/>
      <c r="H47" s="164"/>
      <c r="I47" s="164"/>
      <c r="J47" s="213"/>
    </row>
  </sheetData>
  <mergeCells count="11">
    <mergeCell ref="S2:V2"/>
    <mergeCell ref="B46:J46"/>
    <mergeCell ref="B45:N45"/>
    <mergeCell ref="B43:N44"/>
    <mergeCell ref="B1:R1"/>
    <mergeCell ref="B38:N39"/>
    <mergeCell ref="B40:N41"/>
    <mergeCell ref="C2:C3"/>
    <mergeCell ref="B2:B3"/>
    <mergeCell ref="D2:K2"/>
    <mergeCell ref="L2:R2"/>
  </mergeCells>
  <pageMargins left="0.70866141732283472" right="0.70866141732283472" top="0.74803149606299213" bottom="0.74803149606299213" header="0.31496062992125984" footer="0.31496062992125984"/>
  <pageSetup paperSize="5" scale="65" orientation="landscape" horizontalDpi="0" verticalDpi="0" r:id="rId1"/>
</worksheet>
</file>

<file path=xl/worksheets/sheet15.xml><?xml version="1.0" encoding="utf-8"?>
<worksheet xmlns="http://schemas.openxmlformats.org/spreadsheetml/2006/main" xmlns:r="http://schemas.openxmlformats.org/officeDocument/2006/relationships">
  <dimension ref="A1:AG47"/>
  <sheetViews>
    <sheetView workbookViewId="0">
      <pane xSplit="1" ySplit="3" topLeftCell="R4" activePane="bottomRight" state="frozen"/>
      <selection activeCell="A35" sqref="A35"/>
      <selection pane="topRight" activeCell="A35" sqref="A35"/>
      <selection pane="bottomLeft" activeCell="A35" sqref="A35"/>
      <selection pane="bottomRight" activeCell="AA4" sqref="AA4:AA27"/>
    </sheetView>
  </sheetViews>
  <sheetFormatPr defaultColWidth="9.140625" defaultRowHeight="15"/>
  <cols>
    <col min="1" max="1" width="14.85546875" style="34" customWidth="1"/>
    <col min="2" max="2" width="13.28515625" style="34" customWidth="1"/>
    <col min="3" max="3" width="13.28515625" style="163" customWidth="1"/>
    <col min="4" max="4" width="15" style="34" customWidth="1"/>
    <col min="5" max="5" width="14.5703125" style="34" customWidth="1"/>
    <col min="6" max="6" width="15.140625" style="34" customWidth="1"/>
    <col min="7" max="7" width="15.7109375" style="34" customWidth="1"/>
    <col min="8" max="8" width="15.7109375" style="184" customWidth="1"/>
    <col min="9" max="9" width="14.85546875" style="34" customWidth="1"/>
    <col min="10" max="10" width="17" style="95" customWidth="1"/>
    <col min="11" max="11" width="16" style="95" customWidth="1"/>
    <col min="12" max="12" width="14.85546875" style="95" customWidth="1"/>
    <col min="13" max="13" width="14.85546875" style="192" customWidth="1"/>
    <col min="14" max="14" width="15" style="34" customWidth="1"/>
    <col min="15" max="15" width="14" style="34" customWidth="1"/>
    <col min="16" max="16" width="17.5703125" style="34" customWidth="1"/>
    <col min="17" max="17" width="16.28515625" style="34" customWidth="1"/>
    <col min="18" max="18" width="16.5703125" style="34" customWidth="1"/>
    <col min="19" max="19" width="17.42578125" style="34" customWidth="1"/>
    <col min="20" max="20" width="17.5703125" style="34" customWidth="1"/>
    <col min="21" max="21" width="18.5703125" style="34" customWidth="1"/>
    <col min="22" max="22" width="18.5703125" style="224" customWidth="1"/>
    <col min="23" max="23" width="19" style="34" customWidth="1"/>
    <col min="24" max="24" width="16.42578125" style="34" customWidth="1"/>
    <col min="25" max="26" width="9.140625" style="34"/>
    <col min="27" max="27" width="10.42578125" style="34" customWidth="1"/>
    <col min="28" max="31" width="9.140625" style="34"/>
    <col min="32" max="32" width="10.140625" style="34" customWidth="1"/>
    <col min="33" max="16384" width="9.140625" style="34"/>
  </cols>
  <sheetData>
    <row r="1" spans="1:33" ht="44.25" customHeight="1">
      <c r="A1" s="22" t="s">
        <v>143</v>
      </c>
      <c r="B1" s="347" t="s">
        <v>19</v>
      </c>
      <c r="C1" s="346"/>
      <c r="D1" s="346"/>
      <c r="E1" s="346"/>
      <c r="F1" s="346"/>
      <c r="G1" s="346"/>
      <c r="H1" s="346"/>
      <c r="I1" s="346"/>
      <c r="J1" s="346"/>
      <c r="K1" s="346"/>
      <c r="L1" s="346"/>
      <c r="M1" s="346"/>
      <c r="N1" s="346"/>
      <c r="O1" s="346"/>
      <c r="P1" s="346"/>
      <c r="Q1" s="346"/>
      <c r="R1" s="346"/>
      <c r="S1" s="346"/>
      <c r="T1" s="346"/>
    </row>
    <row r="2" spans="1:33" s="163" customFormat="1" ht="44.25" customHeight="1">
      <c r="A2" s="22"/>
      <c r="B2" s="351" t="s">
        <v>84</v>
      </c>
      <c r="C2" s="355" t="s">
        <v>292</v>
      </c>
      <c r="D2" s="347" t="s">
        <v>288</v>
      </c>
      <c r="E2" s="346"/>
      <c r="F2" s="346"/>
      <c r="G2" s="346"/>
      <c r="H2" s="346"/>
      <c r="I2" s="346"/>
      <c r="J2" s="346"/>
      <c r="K2" s="346"/>
      <c r="L2" s="346"/>
      <c r="M2" s="346"/>
      <c r="N2" s="346"/>
      <c r="O2" s="347" t="s">
        <v>321</v>
      </c>
      <c r="P2" s="346"/>
      <c r="Q2" s="346"/>
      <c r="R2" s="346"/>
      <c r="S2" s="346"/>
      <c r="T2" s="346"/>
      <c r="U2" s="346"/>
      <c r="V2" s="346"/>
      <c r="W2" s="346"/>
      <c r="X2" s="350"/>
      <c r="Y2" s="347" t="s">
        <v>322</v>
      </c>
      <c r="Z2" s="346"/>
      <c r="AA2" s="346"/>
      <c r="AB2" s="346"/>
      <c r="AC2" s="336"/>
      <c r="AD2" s="336"/>
      <c r="AE2" s="336"/>
      <c r="AF2" s="336"/>
      <c r="AG2" s="336"/>
    </row>
    <row r="3" spans="1:33" ht="92.25" customHeight="1">
      <c r="A3" s="14"/>
      <c r="B3" s="352"/>
      <c r="C3" s="356"/>
      <c r="D3" s="7" t="s">
        <v>83</v>
      </c>
      <c r="E3" s="15" t="s">
        <v>112</v>
      </c>
      <c r="F3" s="7" t="s">
        <v>93</v>
      </c>
      <c r="G3" s="7" t="s">
        <v>94</v>
      </c>
      <c r="H3" s="7" t="s">
        <v>115</v>
      </c>
      <c r="I3" s="7" t="s">
        <v>114</v>
      </c>
      <c r="J3" s="7" t="s">
        <v>206</v>
      </c>
      <c r="K3" s="7" t="s">
        <v>207</v>
      </c>
      <c r="L3" s="7" t="s">
        <v>208</v>
      </c>
      <c r="M3" s="196" t="s">
        <v>400</v>
      </c>
      <c r="N3" s="7" t="s">
        <v>109</v>
      </c>
      <c r="O3" s="131" t="s">
        <v>130</v>
      </c>
      <c r="P3" s="49" t="s">
        <v>87</v>
      </c>
      <c r="Q3" s="7" t="s">
        <v>110</v>
      </c>
      <c r="R3" s="7" t="s">
        <v>111</v>
      </c>
      <c r="S3" s="7" t="s">
        <v>209</v>
      </c>
      <c r="T3" s="7" t="s">
        <v>211</v>
      </c>
      <c r="U3" s="7" t="s">
        <v>210</v>
      </c>
      <c r="V3" s="236" t="s">
        <v>403</v>
      </c>
      <c r="W3" s="227" t="s">
        <v>405</v>
      </c>
      <c r="X3" s="7" t="s">
        <v>119</v>
      </c>
      <c r="Y3" s="240" t="s">
        <v>110</v>
      </c>
      <c r="Z3" s="7" t="s">
        <v>111</v>
      </c>
      <c r="AA3" s="323" t="s">
        <v>431</v>
      </c>
      <c r="AB3" s="7" t="s">
        <v>295</v>
      </c>
    </row>
    <row r="4" spans="1:33">
      <c r="A4" s="5">
        <v>1990</v>
      </c>
      <c r="B4" s="58">
        <f>'A-3'!J3</f>
        <v>17080.579172500002</v>
      </c>
      <c r="C4" s="146">
        <f>'A-13'!J3</f>
        <v>5471.35097615</v>
      </c>
      <c r="D4" s="57" t="s">
        <v>34</v>
      </c>
      <c r="E4" s="57">
        <f>'A-6'!L3</f>
        <v>102102.10692614314</v>
      </c>
      <c r="F4" s="58">
        <f>'A-1'!J31</f>
        <v>246.804</v>
      </c>
      <c r="G4" s="58">
        <f>'A-1'!J59</f>
        <v>107.803</v>
      </c>
      <c r="H4" s="58">
        <f>'A-1'!J88</f>
        <v>95.48</v>
      </c>
      <c r="I4" s="59">
        <f>'A-2'!J3</f>
        <v>71.242000000000004</v>
      </c>
      <c r="J4" s="96" t="s">
        <v>34</v>
      </c>
      <c r="K4" s="96" t="s">
        <v>34</v>
      </c>
      <c r="L4" s="96" t="s">
        <v>34</v>
      </c>
      <c r="M4" s="222">
        <f>'A-9'!J3</f>
        <v>62.344999999999999</v>
      </c>
      <c r="N4" s="57">
        <f>'A-7'!L3</f>
        <v>5993.2514307411411</v>
      </c>
      <c r="O4" s="132" t="str">
        <f t="shared" ref="O4:O26" si="0">IFERROR($B4/D4,"..")</f>
        <v>..</v>
      </c>
      <c r="P4" s="48">
        <f t="shared" ref="P4:P26" si="1">IFERROR($B4/E4,"..")</f>
        <v>0.1672891939914174</v>
      </c>
      <c r="Q4" s="58">
        <f>'A-1'!J3</f>
        <v>53.362000000000002</v>
      </c>
      <c r="R4" s="58">
        <f>IFERROR(B4/I4,"..")</f>
        <v>239.75434676876</v>
      </c>
      <c r="S4" s="58" t="str">
        <f t="shared" ref="S4:S10" si="2">IFERROR(B4/J4,"..")</f>
        <v>..</v>
      </c>
      <c r="T4" s="58" t="str">
        <f t="shared" ref="T4:T10" si="3">IFERROR((E4/$B$21*100)/K4*100,"..")</f>
        <v>..</v>
      </c>
      <c r="U4" s="58" t="str">
        <f t="shared" ref="U4:U10" si="4">IFERROR((F4/$B$21*100)/L4*100,"..")</f>
        <v>..</v>
      </c>
      <c r="V4" s="232">
        <f>IFERROR(B4/M4,"..")</f>
        <v>273.96870915871364</v>
      </c>
      <c r="W4" s="69">
        <f>N4/B4</f>
        <v>0.35088104274534021</v>
      </c>
      <c r="X4" s="59">
        <f>'A-8'!J3</f>
        <v>83.658000000000001</v>
      </c>
      <c r="Y4" s="187">
        <f>'A-11'!J3</f>
        <v>49.948</v>
      </c>
      <c r="Z4" s="58">
        <f>IFERROR($C4/I4,"..")</f>
        <v>76.799513996659272</v>
      </c>
      <c r="AA4" s="69">
        <f>IFERROR(N4/C4,"..")</f>
        <v>1.0953878588425676</v>
      </c>
      <c r="AB4" s="59">
        <f>'A-12'!J3</f>
        <v>61.067</v>
      </c>
    </row>
    <row r="5" spans="1:33">
      <c r="A5" s="5">
        <v>1991</v>
      </c>
      <c r="B5" s="58">
        <f>'A-3'!J4</f>
        <v>15442.544542479998</v>
      </c>
      <c r="C5" s="136">
        <f>'A-13'!J4</f>
        <v>5022.6410149000003</v>
      </c>
      <c r="D5" s="57" t="s">
        <v>34</v>
      </c>
      <c r="E5" s="57">
        <f>'A-6'!L4</f>
        <v>101208.33296688506</v>
      </c>
      <c r="F5" s="58">
        <f>'A-1'!J32</f>
        <v>211.91800000000001</v>
      </c>
      <c r="G5" s="58">
        <f>'A-1'!J60</f>
        <v>93.01</v>
      </c>
      <c r="H5" s="58">
        <f>'A-1'!J89</f>
        <v>95.938000000000002</v>
      </c>
      <c r="I5" s="59">
        <f>'A-2'!J4</f>
        <v>67.623000000000005</v>
      </c>
      <c r="J5" s="96" t="s">
        <v>34</v>
      </c>
      <c r="K5" s="96" t="s">
        <v>34</v>
      </c>
      <c r="L5" s="96" t="s">
        <v>34</v>
      </c>
      <c r="M5" s="222">
        <f>'A-9'!J4</f>
        <v>55.976999999999997</v>
      </c>
      <c r="N5" s="57">
        <f>'A-7'!L4</f>
        <v>3611.6855536281632</v>
      </c>
      <c r="O5" s="132" t="str">
        <f t="shared" si="0"/>
        <v>..</v>
      </c>
      <c r="P5" s="48">
        <f t="shared" si="1"/>
        <v>0.15258174984003275</v>
      </c>
      <c r="Q5" s="58">
        <f>'A-1'!J4</f>
        <v>56.186999999999998</v>
      </c>
      <c r="R5" s="58">
        <f t="shared" ref="R5:R27" si="5">IFERROR(B5/I5,"..")</f>
        <v>228.36231078893272</v>
      </c>
      <c r="S5" s="58" t="str">
        <f t="shared" si="2"/>
        <v>..</v>
      </c>
      <c r="T5" s="58" t="str">
        <f t="shared" si="3"/>
        <v>..</v>
      </c>
      <c r="U5" s="58" t="str">
        <f t="shared" si="4"/>
        <v>..</v>
      </c>
      <c r="V5" s="232">
        <f t="shared" ref="V5:V27" si="6">IFERROR(B5/M5,"..")</f>
        <v>275.8730289668971</v>
      </c>
      <c r="W5" s="235">
        <f t="shared" ref="W5:W26" si="7">N5/B5</f>
        <v>0.23387891442974229</v>
      </c>
      <c r="X5" s="59">
        <f>'A-8'!J4</f>
        <v>84.908000000000001</v>
      </c>
      <c r="Y5" s="187">
        <f>'A-11'!J4</f>
        <v>53.4</v>
      </c>
      <c r="Z5" s="58">
        <f t="shared" ref="Z5:Z26" si="8">IFERROR(C5/I5,"..")</f>
        <v>74.274152505804238</v>
      </c>
      <c r="AA5" s="332">
        <f t="shared" ref="AA5:AA27" si="9">IFERROR(N5/C5,"..")</f>
        <v>0.71908096615184258</v>
      </c>
      <c r="AB5" s="59">
        <f>'A-12'!J4</f>
        <v>63.968000000000004</v>
      </c>
    </row>
    <row r="6" spans="1:33">
      <c r="A6" s="5">
        <v>1992</v>
      </c>
      <c r="B6" s="58">
        <f>'A-3'!J5</f>
        <v>16383.181251099999</v>
      </c>
      <c r="C6" s="136">
        <f>'A-13'!J5</f>
        <v>5323.9800721199999</v>
      </c>
      <c r="D6" s="57" t="s">
        <v>34</v>
      </c>
      <c r="E6" s="57">
        <f>'A-6'!L5</f>
        <v>116458.50335618758</v>
      </c>
      <c r="F6" s="58">
        <f>'A-1'!J33</f>
        <v>223.36600000000001</v>
      </c>
      <c r="G6" s="58">
        <f>'A-1'!J61</f>
        <v>98.117000000000004</v>
      </c>
      <c r="H6" s="58">
        <f>'A-1'!J90</f>
        <v>96.02</v>
      </c>
      <c r="I6" s="59">
        <f>'A-2'!J5</f>
        <v>65.632000000000005</v>
      </c>
      <c r="J6" s="96" t="s">
        <v>34</v>
      </c>
      <c r="K6" s="96" t="s">
        <v>34</v>
      </c>
      <c r="L6" s="96" t="s">
        <v>34</v>
      </c>
      <c r="M6" s="222">
        <f>'A-9'!J5</f>
        <v>59.408999999999999</v>
      </c>
      <c r="N6" s="57">
        <f>'A-7'!L5</f>
        <v>5794.7310665794057</v>
      </c>
      <c r="O6" s="132" t="str">
        <f t="shared" si="0"/>
        <v>..</v>
      </c>
      <c r="P6" s="48">
        <f t="shared" si="1"/>
        <v>0.14067827405433972</v>
      </c>
      <c r="Q6" s="58">
        <f>'A-1'!J5</f>
        <v>56.555</v>
      </c>
      <c r="R6" s="58">
        <f t="shared" si="5"/>
        <v>249.62184987658455</v>
      </c>
      <c r="S6" s="58" t="str">
        <f t="shared" si="2"/>
        <v>..</v>
      </c>
      <c r="T6" s="58" t="str">
        <f t="shared" si="3"/>
        <v>..</v>
      </c>
      <c r="U6" s="58" t="str">
        <f t="shared" si="4"/>
        <v>..</v>
      </c>
      <c r="V6" s="232">
        <f t="shared" si="6"/>
        <v>275.76934893871299</v>
      </c>
      <c r="W6" s="235">
        <f t="shared" si="7"/>
        <v>0.35369999133656266</v>
      </c>
      <c r="X6" s="59">
        <f>'A-8'!J5</f>
        <v>85.540999999999997</v>
      </c>
      <c r="Y6" s="187">
        <f>'A-11'!J5</f>
        <v>53.703000000000003</v>
      </c>
      <c r="Z6" s="58">
        <f t="shared" si="8"/>
        <v>81.118662727328129</v>
      </c>
      <c r="AA6" s="332">
        <f t="shared" si="9"/>
        <v>1.0884208783809277</v>
      </c>
      <c r="AB6" s="59">
        <f>'A-12'!J5</f>
        <v>65.385000000000005</v>
      </c>
    </row>
    <row r="7" spans="1:33">
      <c r="A7" s="5">
        <v>1993</v>
      </c>
      <c r="B7" s="58">
        <f>'A-3'!J6</f>
        <v>17394.975227309998</v>
      </c>
      <c r="C7" s="136">
        <f>'A-13'!J6</f>
        <v>5577.7801280399999</v>
      </c>
      <c r="D7" s="57" t="s">
        <v>34</v>
      </c>
      <c r="E7" s="57">
        <f>'A-6'!L6</f>
        <v>132249.32175354267</v>
      </c>
      <c r="F7" s="58">
        <f>'A-1'!J34</f>
        <v>248.053</v>
      </c>
      <c r="G7" s="58">
        <f>'A-1'!J62</f>
        <v>109.735</v>
      </c>
      <c r="H7" s="58">
        <f>'A-1'!J91</f>
        <v>96.701999999999998</v>
      </c>
      <c r="I7" s="59">
        <f>'A-2'!J6</f>
        <v>67.188999999999993</v>
      </c>
      <c r="J7" s="96" t="s">
        <v>34</v>
      </c>
      <c r="K7" s="96" t="s">
        <v>34</v>
      </c>
      <c r="L7" s="96" t="s">
        <v>34</v>
      </c>
      <c r="M7" s="222">
        <f>'A-9'!J6</f>
        <v>63.523000000000003</v>
      </c>
      <c r="N7" s="57">
        <f>'A-7'!L6</f>
        <v>4504.4275505232381</v>
      </c>
      <c r="O7" s="132" t="str">
        <f t="shared" si="0"/>
        <v>..</v>
      </c>
      <c r="P7" s="48">
        <f t="shared" si="1"/>
        <v>0.13153167817168049</v>
      </c>
      <c r="Q7" s="58">
        <f>'A-1'!J6</f>
        <v>54.070999999999998</v>
      </c>
      <c r="R7" s="58">
        <f t="shared" si="5"/>
        <v>258.8961768639212</v>
      </c>
      <c r="S7" s="58" t="str">
        <f t="shared" si="2"/>
        <v>..</v>
      </c>
      <c r="T7" s="58" t="str">
        <f t="shared" si="3"/>
        <v>..</v>
      </c>
      <c r="U7" s="58" t="str">
        <f t="shared" si="4"/>
        <v>..</v>
      </c>
      <c r="V7" s="232">
        <f t="shared" si="6"/>
        <v>273.83743254112682</v>
      </c>
      <c r="W7" s="235">
        <f t="shared" si="7"/>
        <v>0.25894992615173812</v>
      </c>
      <c r="X7" s="59">
        <f>'A-8'!J6</f>
        <v>84.399000000000001</v>
      </c>
      <c r="Y7" s="187">
        <f>'A-11'!J6</f>
        <v>50.662999999999997</v>
      </c>
      <c r="Z7" s="58">
        <f t="shared" si="8"/>
        <v>83.016269449463465</v>
      </c>
      <c r="AA7" s="332">
        <f t="shared" si="9"/>
        <v>0.80756635204730953</v>
      </c>
      <c r="AB7" s="59">
        <f>'A-12'!J6</f>
        <v>62.902999999999999</v>
      </c>
    </row>
    <row r="8" spans="1:33">
      <c r="A8" s="5">
        <v>1994</v>
      </c>
      <c r="B8" s="58">
        <f>'A-3'!J7</f>
        <v>18642.070128219999</v>
      </c>
      <c r="C8" s="136">
        <f>'A-13'!J7</f>
        <v>5789.2801746399991</v>
      </c>
      <c r="D8" s="57" t="s">
        <v>34</v>
      </c>
      <c r="E8" s="57">
        <f>'A-6'!L7</f>
        <v>158714.28528285446</v>
      </c>
      <c r="F8" s="58">
        <f>'A-1'!J35</f>
        <v>272.41500000000002</v>
      </c>
      <c r="G8" s="58">
        <f>'A-1'!J63</f>
        <v>120.348</v>
      </c>
      <c r="H8" s="58">
        <f>'A-1'!J92</f>
        <v>96.569000000000003</v>
      </c>
      <c r="I8" s="59">
        <f>'A-2'!J7</f>
        <v>73.733000000000004</v>
      </c>
      <c r="J8" s="96" t="s">
        <v>34</v>
      </c>
      <c r="K8" s="96" t="s">
        <v>34</v>
      </c>
      <c r="L8" s="96" t="s">
        <v>34</v>
      </c>
      <c r="M8" s="222">
        <f>'A-9'!J7</f>
        <v>69.41</v>
      </c>
      <c r="N8" s="57">
        <f>'A-7'!L7</f>
        <v>7895.8436336226123</v>
      </c>
      <c r="O8" s="132" t="str">
        <f t="shared" si="0"/>
        <v>..</v>
      </c>
      <c r="P8" s="48">
        <f t="shared" si="1"/>
        <v>0.11745678780581612</v>
      </c>
      <c r="Q8" s="58">
        <f>'A-1'!J7</f>
        <v>52.765000000000001</v>
      </c>
      <c r="R8" s="58">
        <f t="shared" si="5"/>
        <v>252.83211219155598</v>
      </c>
      <c r="S8" s="58" t="str">
        <f t="shared" si="2"/>
        <v>..</v>
      </c>
      <c r="T8" s="58" t="str">
        <f t="shared" si="3"/>
        <v>..</v>
      </c>
      <c r="U8" s="58" t="str">
        <f t="shared" si="4"/>
        <v>..</v>
      </c>
      <c r="V8" s="232">
        <f t="shared" si="6"/>
        <v>268.57902504278923</v>
      </c>
      <c r="W8" s="235">
        <f t="shared" si="7"/>
        <v>0.42354972271400482</v>
      </c>
      <c r="X8" s="59">
        <f>'A-8'!J7</f>
        <v>82.662999999999997</v>
      </c>
      <c r="Y8" s="187">
        <f>'A-11'!J7</f>
        <v>47.881999999999998</v>
      </c>
      <c r="Z8" s="58">
        <f t="shared" si="8"/>
        <v>78.51681302320533</v>
      </c>
      <c r="AA8" s="332">
        <f t="shared" si="9"/>
        <v>1.3638731233306751</v>
      </c>
      <c r="AB8" s="59">
        <f>'A-12'!J7</f>
        <v>59.518000000000001</v>
      </c>
    </row>
    <row r="9" spans="1:33">
      <c r="A9" s="5">
        <v>1995</v>
      </c>
      <c r="B9" s="58">
        <f>'A-3'!J8</f>
        <v>19688.734000500001</v>
      </c>
      <c r="C9" s="136">
        <f>'A-13'!J8</f>
        <v>6015.1389399999998</v>
      </c>
      <c r="D9" s="57" t="s">
        <v>34</v>
      </c>
      <c r="E9" s="57">
        <f>'A-6'!L8</f>
        <v>164473.89131458561</v>
      </c>
      <c r="F9" s="58">
        <f>'A-1'!J36</f>
        <v>276.26799999999997</v>
      </c>
      <c r="G9" s="58">
        <f>'A-1'!J64</f>
        <v>121.876</v>
      </c>
      <c r="H9" s="58">
        <f>'A-1'!J93</f>
        <v>96.430999999999997</v>
      </c>
      <c r="I9" s="59">
        <f>'A-2'!J8</f>
        <v>85.778000000000006</v>
      </c>
      <c r="J9" s="96" t="s">
        <v>34</v>
      </c>
      <c r="K9" s="96" t="s">
        <v>34</v>
      </c>
      <c r="L9" s="96" t="s">
        <v>34</v>
      </c>
      <c r="M9" s="222">
        <f>'A-9'!J8</f>
        <v>73.965000000000003</v>
      </c>
      <c r="N9" s="57">
        <f>'A-7'!L8</f>
        <v>6986.2992066126581</v>
      </c>
      <c r="O9" s="132" t="str">
        <f t="shared" si="0"/>
        <v>..</v>
      </c>
      <c r="P9" s="48">
        <f t="shared" si="1"/>
        <v>0.11970735198841857</v>
      </c>
      <c r="Q9" s="58">
        <f>'A-1'!J8</f>
        <v>54.951000000000001</v>
      </c>
      <c r="R9" s="58">
        <f t="shared" si="5"/>
        <v>229.53127842220616</v>
      </c>
      <c r="S9" s="58" t="str">
        <f t="shared" si="2"/>
        <v>..</v>
      </c>
      <c r="T9" s="58" t="str">
        <f t="shared" si="3"/>
        <v>..</v>
      </c>
      <c r="U9" s="58" t="str">
        <f t="shared" si="4"/>
        <v>..</v>
      </c>
      <c r="V9" s="232">
        <f t="shared" si="6"/>
        <v>266.18987359561953</v>
      </c>
      <c r="W9" s="235">
        <f t="shared" si="7"/>
        <v>0.35483740124861451</v>
      </c>
      <c r="X9" s="59">
        <f>'A-8'!J8</f>
        <v>81.739999999999995</v>
      </c>
      <c r="Y9" s="187">
        <f>'A-11'!J8</f>
        <v>49.055999999999997</v>
      </c>
      <c r="Z9" s="58">
        <f t="shared" si="8"/>
        <v>70.124495091981615</v>
      </c>
      <c r="AA9" s="332">
        <f t="shared" si="9"/>
        <v>1.1614526740445763</v>
      </c>
      <c r="AB9" s="59">
        <f>'A-12'!J8</f>
        <v>57.667000000000002</v>
      </c>
    </row>
    <row r="10" spans="1:33">
      <c r="A10" s="5">
        <v>1996</v>
      </c>
      <c r="B10" s="58">
        <f>'A-3'!J9</f>
        <v>20419.017352340001</v>
      </c>
      <c r="C10" s="136">
        <f>'A-13'!J9</f>
        <v>6238.9603195899999</v>
      </c>
      <c r="D10" s="57" t="s">
        <v>34</v>
      </c>
      <c r="E10" s="57">
        <f>'A-6'!L9</f>
        <v>161590.43527163859</v>
      </c>
      <c r="F10" s="58">
        <f>'A-1'!J37</f>
        <v>285.08</v>
      </c>
      <c r="G10" s="58">
        <f>'A-1'!J65</f>
        <v>126.136</v>
      </c>
      <c r="H10" s="58">
        <f>'A-1'!J94</f>
        <v>96.716999999999999</v>
      </c>
      <c r="I10" s="59">
        <f>'A-2'!J9</f>
        <v>89.399000000000001</v>
      </c>
      <c r="J10" s="96" t="s">
        <v>34</v>
      </c>
      <c r="K10" s="96" t="s">
        <v>34</v>
      </c>
      <c r="L10" s="96" t="s">
        <v>34</v>
      </c>
      <c r="M10" s="222">
        <f>'A-9'!J9</f>
        <v>76.703999999999994</v>
      </c>
      <c r="N10" s="57">
        <f>'A-7'!L9</f>
        <v>8606.424188066163</v>
      </c>
      <c r="O10" s="132" t="str">
        <f t="shared" si="0"/>
        <v>..</v>
      </c>
      <c r="P10" s="48">
        <f t="shared" si="1"/>
        <v>0.12636278451762936</v>
      </c>
      <c r="Q10" s="58">
        <f>'A-1'!J9</f>
        <v>55.226999999999997</v>
      </c>
      <c r="R10" s="58">
        <f t="shared" si="5"/>
        <v>228.40319637065292</v>
      </c>
      <c r="S10" s="58" t="str">
        <f t="shared" si="2"/>
        <v>..</v>
      </c>
      <c r="T10" s="58" t="str">
        <f t="shared" si="3"/>
        <v>..</v>
      </c>
      <c r="U10" s="58" t="str">
        <f t="shared" si="4"/>
        <v>..</v>
      </c>
      <c r="V10" s="232">
        <f t="shared" si="6"/>
        <v>266.20537849838342</v>
      </c>
      <c r="W10" s="235">
        <f t="shared" si="7"/>
        <v>0.42149061531993237</v>
      </c>
      <c r="X10" s="59">
        <f>'A-8'!J9</f>
        <v>81.72</v>
      </c>
      <c r="Y10" s="187">
        <f>'A-11'!J9</f>
        <v>49.308999999999997</v>
      </c>
      <c r="Z10" s="58">
        <f t="shared" si="8"/>
        <v>69.787808807592924</v>
      </c>
      <c r="AA10" s="332">
        <f t="shared" si="9"/>
        <v>1.3794644856198963</v>
      </c>
      <c r="AB10" s="59">
        <f>'A-12'!J9</f>
        <v>57.628</v>
      </c>
    </row>
    <row r="11" spans="1:33">
      <c r="A11" s="5">
        <v>1997</v>
      </c>
      <c r="B11" s="58">
        <f>'A-3'!J10</f>
        <v>23380.407062479997</v>
      </c>
      <c r="C11" s="136">
        <f>'A-13'!J10</f>
        <v>7197.4047968200002</v>
      </c>
      <c r="D11" s="57" t="s">
        <v>34</v>
      </c>
      <c r="E11" s="57">
        <f>'A-6'!L10</f>
        <v>153982.39753670068</v>
      </c>
      <c r="F11" s="58">
        <f>'A-1'!J38</f>
        <v>299.14100000000002</v>
      </c>
      <c r="G11" s="58">
        <f>'A-1'!J66</f>
        <v>133.13300000000001</v>
      </c>
      <c r="H11" s="58">
        <f>'A-1'!J95</f>
        <v>97.284000000000006</v>
      </c>
      <c r="I11" s="59">
        <f>'A-2'!J10</f>
        <v>95.194999999999993</v>
      </c>
      <c r="J11" s="59">
        <f>'A-10'!F6</f>
        <v>100.27485872454497</v>
      </c>
      <c r="K11" s="59">
        <f>'A-10'!F22</f>
        <v>149.95663499407803</v>
      </c>
      <c r="L11" s="59">
        <f>'A-10'!F38</f>
        <v>89.486648652467736</v>
      </c>
      <c r="M11" s="222">
        <f>'A-9'!J10</f>
        <v>87.47</v>
      </c>
      <c r="N11" s="57">
        <f>'A-7'!L10</f>
        <v>7257.2436631494111</v>
      </c>
      <c r="O11" s="132" t="str">
        <f t="shared" si="0"/>
        <v>..</v>
      </c>
      <c r="P11" s="48">
        <f t="shared" si="1"/>
        <v>0.15183818044466696</v>
      </c>
      <c r="Q11" s="58">
        <f>'A-1'!J10</f>
        <v>60.264000000000003</v>
      </c>
      <c r="R11" s="58">
        <f t="shared" si="5"/>
        <v>245.60541060433846</v>
      </c>
      <c r="S11" s="58">
        <f>IFERROR(B11/J11,"..")</f>
        <v>233.16320122380799</v>
      </c>
      <c r="T11" s="58">
        <f>IFERROR(B11/K11,"..")</f>
        <v>155.91445529171361</v>
      </c>
      <c r="U11" s="58">
        <f>IFERROR(B11/L11,"..")</f>
        <v>261.27257433989564</v>
      </c>
      <c r="V11" s="232">
        <f t="shared" si="6"/>
        <v>267.29629658717272</v>
      </c>
      <c r="W11" s="235">
        <f t="shared" si="7"/>
        <v>0.31039851631991322</v>
      </c>
      <c r="X11" s="59">
        <f>'A-8'!J10</f>
        <v>84.215999999999994</v>
      </c>
      <c r="Y11" s="187">
        <f>'A-11'!J10</f>
        <v>54.21</v>
      </c>
      <c r="Z11" s="58">
        <f t="shared" si="8"/>
        <v>75.606962517149015</v>
      </c>
      <c r="AA11" s="332">
        <f t="shared" si="9"/>
        <v>1.0083139503777596</v>
      </c>
      <c r="AB11" s="59">
        <f>'A-12'!J10</f>
        <v>62.783999999999999</v>
      </c>
    </row>
    <row r="12" spans="1:33">
      <c r="A12" s="5">
        <v>1998</v>
      </c>
      <c r="B12" s="58">
        <f>'A-3'!J11</f>
        <v>24054.558386499997</v>
      </c>
      <c r="C12" s="136">
        <f>'A-13'!J11</f>
        <v>7545.2156532700001</v>
      </c>
      <c r="D12" s="57" t="s">
        <v>34</v>
      </c>
      <c r="E12" s="57">
        <f>'A-6'!L11</f>
        <v>155891.71302459802</v>
      </c>
      <c r="F12" s="58">
        <f>'A-1'!J39</f>
        <v>285.53699999999998</v>
      </c>
      <c r="G12" s="58">
        <f>'A-1'!J67</f>
        <v>127.06100000000001</v>
      </c>
      <c r="H12" s="58">
        <f>'A-1'!J96</f>
        <v>97.27</v>
      </c>
      <c r="I12" s="59">
        <f>'A-2'!J11</f>
        <v>95.855000000000004</v>
      </c>
      <c r="J12" s="59">
        <f>'A-10'!F7</f>
        <v>106.39146449564976</v>
      </c>
      <c r="K12" s="59">
        <f>'A-10'!F23</f>
        <v>153.72168680526363</v>
      </c>
      <c r="L12" s="59">
        <f>'A-10'!F39</f>
        <v>137.5173400492213</v>
      </c>
      <c r="M12" s="222">
        <f>'A-9'!J11</f>
        <v>89.070999999999998</v>
      </c>
      <c r="N12" s="57">
        <f>'A-7'!L11</f>
        <v>8216.0666832977495</v>
      </c>
      <c r="O12" s="132" t="str">
        <f t="shared" si="0"/>
        <v>..</v>
      </c>
      <c r="P12" s="48">
        <f t="shared" si="1"/>
        <v>0.15430299609771078</v>
      </c>
      <c r="Q12" s="58">
        <f>'A-1'!J11</f>
        <v>64.956000000000003</v>
      </c>
      <c r="R12" s="58">
        <f t="shared" si="5"/>
        <v>250.94735158833652</v>
      </c>
      <c r="S12" s="58">
        <f t="shared" ref="S12:S22" si="10">IFERROR(B12/J12,"..")</f>
        <v>226.09481409557591</v>
      </c>
      <c r="T12" s="58">
        <f t="shared" ref="T12:T27" si="11">IFERROR(B12/K12,"..")</f>
        <v>156.48122842271815</v>
      </c>
      <c r="U12" s="58">
        <f t="shared" ref="U12:U27" si="12">IFERROR(B12/L12,"..")</f>
        <v>174.9201837229414</v>
      </c>
      <c r="V12" s="232">
        <f t="shared" si="6"/>
        <v>270.06049540815752</v>
      </c>
      <c r="W12" s="235">
        <f t="shared" si="7"/>
        <v>0.34155965581595571</v>
      </c>
      <c r="X12" s="59">
        <f>'A-8'!J11</f>
        <v>86.483999999999995</v>
      </c>
      <c r="Y12" s="187">
        <f>'A-11'!J11</f>
        <v>59.536999999999999</v>
      </c>
      <c r="Z12" s="58">
        <f t="shared" si="8"/>
        <v>78.714888667988106</v>
      </c>
      <c r="AA12" s="332">
        <f t="shared" si="9"/>
        <v>1.0889107827868394</v>
      </c>
      <c r="AB12" s="59">
        <f>'A-12'!J11</f>
        <v>67.596999999999994</v>
      </c>
    </row>
    <row r="13" spans="1:33">
      <c r="A13" s="5">
        <v>1999</v>
      </c>
      <c r="B13" s="58">
        <f>'A-3'!J12</f>
        <v>25728.029902769998</v>
      </c>
      <c r="C13" s="136">
        <f>'A-13'!J12</f>
        <v>8103.3623358799996</v>
      </c>
      <c r="D13" s="57" t="s">
        <v>34</v>
      </c>
      <c r="E13" s="57">
        <f>'A-6'!L12</f>
        <v>160260.73341399577</v>
      </c>
      <c r="F13" s="58">
        <f>'A-1'!J40</f>
        <v>311.70600000000002</v>
      </c>
      <c r="G13" s="58">
        <f>'A-1'!J68</f>
        <v>137.845</v>
      </c>
      <c r="H13" s="58">
        <f>'A-1'!J97</f>
        <v>96.665999999999997</v>
      </c>
      <c r="I13" s="59">
        <f>'A-2'!J12</f>
        <v>94.786000000000001</v>
      </c>
      <c r="J13" s="59">
        <f>'A-10'!F8</f>
        <v>109.3627697061208</v>
      </c>
      <c r="K13" s="59">
        <f>'A-10'!F24</f>
        <v>162.65023824321804</v>
      </c>
      <c r="L13" s="59">
        <f>'A-10'!F40</f>
        <v>127.78071086325451</v>
      </c>
      <c r="M13" s="222">
        <f>'A-9'!J12</f>
        <v>95.031999999999996</v>
      </c>
      <c r="N13" s="57">
        <f>'A-7'!L12</f>
        <v>7397.8905757068296</v>
      </c>
      <c r="O13" s="132" t="str">
        <f t="shared" si="0"/>
        <v>..</v>
      </c>
      <c r="P13" s="48">
        <f t="shared" si="1"/>
        <v>0.16053857582385891</v>
      </c>
      <c r="Q13" s="58">
        <f>'A-1'!J12</f>
        <v>63.643000000000001</v>
      </c>
      <c r="R13" s="58">
        <f t="shared" si="5"/>
        <v>271.4328055068259</v>
      </c>
      <c r="S13" s="58">
        <f t="shared" si="10"/>
        <v>235.25400803130952</v>
      </c>
      <c r="T13" s="58">
        <f t="shared" si="11"/>
        <v>158.18009355939427</v>
      </c>
      <c r="U13" s="58">
        <f t="shared" si="12"/>
        <v>201.34517744468525</v>
      </c>
      <c r="V13" s="232">
        <f t="shared" si="6"/>
        <v>270.73017407578499</v>
      </c>
      <c r="W13" s="235">
        <f t="shared" si="7"/>
        <v>0.2875420544699514</v>
      </c>
      <c r="X13" s="59">
        <f>'A-8'!J12</f>
        <v>87.372</v>
      </c>
      <c r="Y13" s="187">
        <f>'A-11'!J12</f>
        <v>58.573</v>
      </c>
      <c r="Z13" s="58">
        <f t="shared" si="8"/>
        <v>85.491130925242118</v>
      </c>
      <c r="AA13" s="332">
        <f t="shared" si="9"/>
        <v>0.91294085949365877</v>
      </c>
      <c r="AB13" s="59">
        <f>'A-12'!J12</f>
        <v>69.465000000000003</v>
      </c>
    </row>
    <row r="14" spans="1:33">
      <c r="A14" s="5">
        <v>2000</v>
      </c>
      <c r="B14" s="58">
        <f>'A-3'!J13</f>
        <v>29585.831087490002</v>
      </c>
      <c r="C14" s="136">
        <f>'A-13'!J13</f>
        <v>9031.05198982</v>
      </c>
      <c r="D14" s="57" t="s">
        <v>34</v>
      </c>
      <c r="E14" s="57">
        <f>'A-6'!L13</f>
        <v>162649.81312525508</v>
      </c>
      <c r="F14" s="58">
        <f>'A-1'!J41</f>
        <v>315.15699999999998</v>
      </c>
      <c r="G14" s="58">
        <f>'A-1'!J69</f>
        <v>140.58699999999999</v>
      </c>
      <c r="H14" s="58">
        <f>'A-1'!J98</f>
        <v>97.51</v>
      </c>
      <c r="I14" s="59">
        <f>'A-2'!J13</f>
        <v>102.03400000000001</v>
      </c>
      <c r="J14" s="59">
        <f>'A-10'!F9</f>
        <v>112.03962124708566</v>
      </c>
      <c r="K14" s="59">
        <f>'A-10'!F25</f>
        <v>205.03396434627882</v>
      </c>
      <c r="L14" s="59">
        <f>'A-10'!F41</f>
        <v>207.38016389904465</v>
      </c>
      <c r="M14" s="222">
        <f>'A-9'!J13</f>
        <v>111.44199999999999</v>
      </c>
      <c r="N14" s="57">
        <f>'A-7'!L13</f>
        <v>7851.7037907322956</v>
      </c>
      <c r="O14" s="132" t="str">
        <f t="shared" si="0"/>
        <v>..</v>
      </c>
      <c r="P14" s="48">
        <f t="shared" si="1"/>
        <v>0.18189895530163463</v>
      </c>
      <c r="Q14" s="58">
        <f>'A-1'!J13</f>
        <v>72.384</v>
      </c>
      <c r="R14" s="58">
        <f t="shared" si="5"/>
        <v>289.96051401973853</v>
      </c>
      <c r="S14" s="58">
        <f t="shared" si="10"/>
        <v>264.06578992482605</v>
      </c>
      <c r="T14" s="58">
        <f t="shared" si="11"/>
        <v>144.29722013043133</v>
      </c>
      <c r="U14" s="58">
        <f t="shared" si="12"/>
        <v>142.66471069958632</v>
      </c>
      <c r="V14" s="232">
        <f t="shared" si="6"/>
        <v>265.48187476436175</v>
      </c>
      <c r="W14" s="235">
        <f t="shared" si="7"/>
        <v>0.26538729865365485</v>
      </c>
      <c r="X14" s="59">
        <f>'A-8'!J13</f>
        <v>89.558999999999997</v>
      </c>
      <c r="Y14" s="187">
        <f>'A-11'!J13</f>
        <v>64.563999999999993</v>
      </c>
      <c r="Z14" s="58">
        <f t="shared" si="8"/>
        <v>88.510221983064469</v>
      </c>
      <c r="AA14" s="332">
        <f t="shared" si="9"/>
        <v>0.86941186913583357</v>
      </c>
      <c r="AB14" s="59">
        <f>'A-12'!J13</f>
        <v>74.227000000000004</v>
      </c>
    </row>
    <row r="15" spans="1:33">
      <c r="A15" s="5">
        <v>2001</v>
      </c>
      <c r="B15" s="58">
        <f>'A-3'!J14</f>
        <v>28213.14786171</v>
      </c>
      <c r="C15" s="136">
        <f>'A-13'!J14</f>
        <v>8650.2548875699995</v>
      </c>
      <c r="D15" s="57" t="s">
        <v>34</v>
      </c>
      <c r="E15" s="57">
        <f>'A-6'!L14</f>
        <v>171833.52320798583</v>
      </c>
      <c r="F15" s="58">
        <f>'A-1'!J42</f>
        <v>277.63799999999998</v>
      </c>
      <c r="G15" s="58">
        <f>'A-1'!J70</f>
        <v>124.997</v>
      </c>
      <c r="H15" s="58">
        <f>'A-1'!J99</f>
        <v>98.412999999999997</v>
      </c>
      <c r="I15" s="59">
        <f>'A-2'!J14</f>
        <v>96.334999999999994</v>
      </c>
      <c r="J15" s="59">
        <f>'A-10'!F10</f>
        <v>101.54636320650327</v>
      </c>
      <c r="K15" s="59">
        <f>'A-10'!F26</f>
        <v>173.62267495010178</v>
      </c>
      <c r="L15" s="59">
        <f>'A-10'!F42</f>
        <v>183.79142308768186</v>
      </c>
      <c r="M15" s="222">
        <f>'A-9'!J14</f>
        <v>105.996</v>
      </c>
      <c r="N15" s="57">
        <f>'A-7'!L14</f>
        <v>7773.3751930954186</v>
      </c>
      <c r="O15" s="132" t="str">
        <f t="shared" si="0"/>
        <v>..</v>
      </c>
      <c r="P15" s="48">
        <f t="shared" si="1"/>
        <v>0.16418884589569316</v>
      </c>
      <c r="Q15" s="58">
        <f>'A-1'!J14</f>
        <v>78.353999999999999</v>
      </c>
      <c r="R15" s="58">
        <f t="shared" si="5"/>
        <v>292.86498013920175</v>
      </c>
      <c r="S15" s="58">
        <f t="shared" si="10"/>
        <v>277.83513826424422</v>
      </c>
      <c r="T15" s="58">
        <f t="shared" si="11"/>
        <v>162.49690813609632</v>
      </c>
      <c r="U15" s="58">
        <f t="shared" si="12"/>
        <v>153.50633553911968</v>
      </c>
      <c r="V15" s="232">
        <f t="shared" si="6"/>
        <v>266.17181649977357</v>
      </c>
      <c r="W15" s="235">
        <f t="shared" si="7"/>
        <v>0.27552314371999587</v>
      </c>
      <c r="X15" s="59">
        <f>'A-8'!J14</f>
        <v>91.24</v>
      </c>
      <c r="Y15" s="187">
        <f>'A-11'!J14</f>
        <v>70.197999999999993</v>
      </c>
      <c r="Z15" s="58">
        <f t="shared" si="8"/>
        <v>89.793479914568948</v>
      </c>
      <c r="AA15" s="332">
        <f t="shared" si="9"/>
        <v>0.89862961197425351</v>
      </c>
      <c r="AB15" s="59">
        <f>'A-12'!J14</f>
        <v>77.992999999999995</v>
      </c>
    </row>
    <row r="16" spans="1:33">
      <c r="A16" s="5">
        <v>2002</v>
      </c>
      <c r="B16" s="58">
        <f>'A-3'!J15</f>
        <v>30195.629026080001</v>
      </c>
      <c r="C16" s="136">
        <f>'A-13'!J15</f>
        <v>9538.4580649199997</v>
      </c>
      <c r="D16" s="57" t="s">
        <v>34</v>
      </c>
      <c r="E16" s="57">
        <f>'A-6'!L15</f>
        <v>185868.45325486388</v>
      </c>
      <c r="F16" s="58">
        <f>'A-1'!J43</f>
        <v>273.34800000000001</v>
      </c>
      <c r="G16" s="58">
        <f>'A-1'!J71</f>
        <v>122.301</v>
      </c>
      <c r="H16" s="58">
        <f>'A-1'!J100</f>
        <v>97.802000000000007</v>
      </c>
      <c r="I16" s="59">
        <f>'A-2'!J15</f>
        <v>91.757999999999996</v>
      </c>
      <c r="J16" s="59">
        <f>'A-10'!F11</f>
        <v>97.477548864236653</v>
      </c>
      <c r="K16" s="59">
        <f>'A-10'!F27</f>
        <v>179.00132039465268</v>
      </c>
      <c r="L16" s="59">
        <f>'A-10'!F43</f>
        <v>213.95489804008406</v>
      </c>
      <c r="M16" s="222">
        <f>'A-9'!J15</f>
        <v>111.48099999999999</v>
      </c>
      <c r="N16" s="57">
        <f>'A-7'!L15</f>
        <v>8207.0591300908818</v>
      </c>
      <c r="O16" s="132" t="str">
        <f t="shared" si="0"/>
        <v>..</v>
      </c>
      <c r="P16" s="48">
        <f t="shared" si="1"/>
        <v>0.16245698770988093</v>
      </c>
      <c r="Q16" s="58">
        <f>'A-1'!J15</f>
        <v>85.174999999999997</v>
      </c>
      <c r="R16" s="58">
        <f t="shared" si="5"/>
        <v>329.07897977375274</v>
      </c>
      <c r="S16" s="58">
        <f t="shared" si="10"/>
        <v>309.7700893991028</v>
      </c>
      <c r="T16" s="58">
        <f t="shared" si="11"/>
        <v>168.68942061157017</v>
      </c>
      <c r="U16" s="58">
        <f t="shared" si="12"/>
        <v>141.13081449728207</v>
      </c>
      <c r="V16" s="232">
        <f t="shared" si="6"/>
        <v>270.85897171787121</v>
      </c>
      <c r="W16" s="235">
        <f t="shared" si="7"/>
        <v>0.2717962630618635</v>
      </c>
      <c r="X16" s="59">
        <f>'A-8'!J15</f>
        <v>95.725999999999999</v>
      </c>
      <c r="Y16" s="187">
        <f>'A-11'!J15</f>
        <v>78.620999999999995</v>
      </c>
      <c r="Z16" s="58">
        <f t="shared" si="8"/>
        <v>103.95233183940366</v>
      </c>
      <c r="AA16" s="332">
        <f t="shared" si="9"/>
        <v>0.86041780277614666</v>
      </c>
      <c r="AB16" s="59">
        <f>'A-12'!J15</f>
        <v>88.846999999999994</v>
      </c>
    </row>
    <row r="17" spans="1:28">
      <c r="A17" s="5">
        <v>2003</v>
      </c>
      <c r="B17" s="58">
        <f>'A-3'!J16</f>
        <v>30454.460043249997</v>
      </c>
      <c r="C17" s="136">
        <f>'A-13'!J16</f>
        <v>9613.5502832999991</v>
      </c>
      <c r="D17" s="57" t="s">
        <v>34</v>
      </c>
      <c r="E17" s="57">
        <f>'A-6'!L16</f>
        <v>166371.03004554482</v>
      </c>
      <c r="F17" s="58">
        <f>'A-1'!J44</f>
        <v>270.90800000000002</v>
      </c>
      <c r="G17" s="58">
        <f>'A-1'!J72</f>
        <v>122.47499999999999</v>
      </c>
      <c r="H17" s="58">
        <f>'A-1'!J101</f>
        <v>98.822000000000003</v>
      </c>
      <c r="I17" s="59">
        <f>'A-2'!J16</f>
        <v>91.450999999999993</v>
      </c>
      <c r="J17" s="59">
        <f>'A-10'!F12</f>
        <v>97.054939249867942</v>
      </c>
      <c r="K17" s="59">
        <f>'A-10'!F28</f>
        <v>141.27697841726618</v>
      </c>
      <c r="L17" s="59">
        <f>'A-10'!F44</f>
        <v>129.84743411927877</v>
      </c>
      <c r="M17" s="222">
        <f>'A-9'!J16</f>
        <v>112.486</v>
      </c>
      <c r="N17" s="57">
        <f>'A-7'!L16</f>
        <v>7773.3751930954186</v>
      </c>
      <c r="O17" s="132" t="str">
        <f t="shared" si="0"/>
        <v>..</v>
      </c>
      <c r="P17" s="48">
        <f t="shared" si="1"/>
        <v>0.1830514605512327</v>
      </c>
      <c r="Q17" s="58">
        <f>'A-1'!J16</f>
        <v>86.679000000000002</v>
      </c>
      <c r="R17" s="58">
        <f t="shared" si="5"/>
        <v>333.01396423494549</v>
      </c>
      <c r="S17" s="58">
        <f t="shared" si="10"/>
        <v>313.78578234792349</v>
      </c>
      <c r="T17" s="58">
        <f t="shared" si="11"/>
        <v>215.56562423993634</v>
      </c>
      <c r="U17" s="58">
        <f t="shared" si="12"/>
        <v>234.54032996350406</v>
      </c>
      <c r="V17" s="232">
        <f t="shared" si="6"/>
        <v>270.74000358489053</v>
      </c>
      <c r="W17" s="235">
        <f t="shared" si="7"/>
        <v>0.25524587144398669</v>
      </c>
      <c r="X17" s="59">
        <f>'A-8'!J16</f>
        <v>96.019000000000005</v>
      </c>
      <c r="Y17" s="187">
        <f>'A-11'!J16</f>
        <v>79.953999999999994</v>
      </c>
      <c r="Z17" s="58">
        <f t="shared" si="8"/>
        <v>105.12241838033482</v>
      </c>
      <c r="AA17" s="332">
        <f t="shared" si="9"/>
        <v>0.80858527432875593</v>
      </c>
      <c r="AB17" s="59">
        <f>'A-12'!J16</f>
        <v>89.593000000000004</v>
      </c>
    </row>
    <row r="18" spans="1:28">
      <c r="A18" s="5">
        <v>2004</v>
      </c>
      <c r="B18" s="58">
        <f>'A-3'!J17</f>
        <v>31556.688953169996</v>
      </c>
      <c r="C18" s="136">
        <f>'A-13'!J17</f>
        <v>10023.64693329</v>
      </c>
      <c r="D18" s="57" t="s">
        <v>34</v>
      </c>
      <c r="E18" s="57">
        <f>'A-6'!L17</f>
        <v>172659.10732839041</v>
      </c>
      <c r="F18" s="58">
        <f>'A-1'!J45</f>
        <v>275.60300000000001</v>
      </c>
      <c r="G18" s="58">
        <f>'A-1'!J73</f>
        <v>124.90900000000001</v>
      </c>
      <c r="H18" s="58">
        <f>'A-1'!J102</f>
        <v>99.07</v>
      </c>
      <c r="I18" s="59">
        <f>'A-2'!J17</f>
        <v>94.347999999999999</v>
      </c>
      <c r="J18" s="59">
        <f>'A-10'!F13</f>
        <v>115.3460116217644</v>
      </c>
      <c r="K18" s="59">
        <f>'A-10'!F29</f>
        <v>133.45323741007192</v>
      </c>
      <c r="L18" s="59">
        <f>'A-10'!F45</f>
        <v>113.6477115117892</v>
      </c>
      <c r="M18" s="222">
        <f>'A-9'!J17</f>
        <v>116.10899999999999</v>
      </c>
      <c r="N18" s="57">
        <f>'A-7'!L17</f>
        <v>6960.9083791878593</v>
      </c>
      <c r="O18" s="132" t="str">
        <f t="shared" si="0"/>
        <v>..</v>
      </c>
      <c r="P18" s="48">
        <f t="shared" si="1"/>
        <v>0.18276874843995627</v>
      </c>
      <c r="Q18" s="58">
        <f>'A-1'!J17</f>
        <v>88.286000000000001</v>
      </c>
      <c r="R18" s="58">
        <f t="shared" si="5"/>
        <v>334.4712018608767</v>
      </c>
      <c r="S18" s="58">
        <f t="shared" si="10"/>
        <v>273.58283576070892</v>
      </c>
      <c r="T18" s="58">
        <f t="shared" si="11"/>
        <v>236.46252099679947</v>
      </c>
      <c r="U18" s="58">
        <f t="shared" si="12"/>
        <v>277.67113418642379</v>
      </c>
      <c r="V18" s="232">
        <f t="shared" si="6"/>
        <v>271.78503779353883</v>
      </c>
      <c r="W18" s="235">
        <f t="shared" si="7"/>
        <v>0.22058424410488123</v>
      </c>
      <c r="X18" s="59">
        <f>'A-8'!J17</f>
        <v>96.652000000000001</v>
      </c>
      <c r="Y18" s="187">
        <f>'A-11'!J17</f>
        <v>81.944000000000003</v>
      </c>
      <c r="Z18" s="58">
        <f t="shared" si="8"/>
        <v>106.24122327224742</v>
      </c>
      <c r="AA18" s="332">
        <f t="shared" si="9"/>
        <v>0.69444867975842839</v>
      </c>
      <c r="AB18" s="59">
        <f>'A-12'!J17</f>
        <v>91.164000000000001</v>
      </c>
    </row>
    <row r="19" spans="1:28">
      <c r="A19" s="5">
        <v>2005</v>
      </c>
      <c r="B19" s="58">
        <f>'A-3'!J18</f>
        <v>32602.218845089996</v>
      </c>
      <c r="C19" s="136">
        <f>'A-13'!J18</f>
        <v>10742.747091729998</v>
      </c>
      <c r="D19" s="57">
        <f>'A-5'!M3</f>
        <v>135449.35013380909</v>
      </c>
      <c r="E19" s="57">
        <f>'A-6'!L18</f>
        <v>175569.35223660129</v>
      </c>
      <c r="F19" s="58">
        <f>'A-1'!J46</f>
        <v>268.17200000000003</v>
      </c>
      <c r="G19" s="58">
        <f>'A-1'!J74</f>
        <v>121.595</v>
      </c>
      <c r="H19" s="58">
        <f>'A-1'!J103</f>
        <v>99.114000000000004</v>
      </c>
      <c r="I19" s="59">
        <f>'A-2'!J18</f>
        <v>100.07</v>
      </c>
      <c r="J19" s="59">
        <f>'A-10'!F14</f>
        <v>116.4421553090333</v>
      </c>
      <c r="K19" s="59">
        <f>'A-10'!F30</f>
        <v>155.93525179856113</v>
      </c>
      <c r="L19" s="59">
        <f>'A-10'!F46</f>
        <v>131.622746185853</v>
      </c>
      <c r="M19" s="222">
        <f>'A-9'!J18</f>
        <v>117.33499999999999</v>
      </c>
      <c r="N19" s="57">
        <f>'A-7'!L18</f>
        <v>9083.4263858119684</v>
      </c>
      <c r="O19" s="132">
        <f t="shared" si="0"/>
        <v>0.24069675353098841</v>
      </c>
      <c r="P19" s="48">
        <f t="shared" si="1"/>
        <v>0.18569424805506202</v>
      </c>
      <c r="Q19" s="58">
        <f>'A-1'!J18</f>
        <v>93.739000000000004</v>
      </c>
      <c r="R19" s="58">
        <f t="shared" si="5"/>
        <v>325.79413255810931</v>
      </c>
      <c r="S19" s="58">
        <f t="shared" si="10"/>
        <v>279.98639117049044</v>
      </c>
      <c r="T19" s="58">
        <f t="shared" si="11"/>
        <v>209.07535960634419</v>
      </c>
      <c r="U19" s="58">
        <f t="shared" si="12"/>
        <v>247.69441293266473</v>
      </c>
      <c r="V19" s="232">
        <f t="shared" si="6"/>
        <v>277.85587288609537</v>
      </c>
      <c r="W19" s="235">
        <f t="shared" si="7"/>
        <v>0.27861374800813482</v>
      </c>
      <c r="X19" s="59">
        <f>'A-8'!J18</f>
        <v>98.956999999999994</v>
      </c>
      <c r="Y19" s="187">
        <f>'A-11'!J18</f>
        <v>90.256</v>
      </c>
      <c r="Z19" s="58">
        <f t="shared" si="8"/>
        <v>107.35232429029678</v>
      </c>
      <c r="AA19" s="332">
        <f t="shared" si="9"/>
        <v>0.84554037326305387</v>
      </c>
      <c r="AB19" s="59">
        <f>'A-12'!J18</f>
        <v>97.069000000000003</v>
      </c>
    </row>
    <row r="20" spans="1:28">
      <c r="A20" s="5">
        <v>2006</v>
      </c>
      <c r="B20" s="58">
        <f>'A-3'!J19</f>
        <v>31975.4112011</v>
      </c>
      <c r="C20" s="136">
        <f>'A-13'!J19</f>
        <v>10665.03537736</v>
      </c>
      <c r="D20" s="57">
        <f>'A-5'!M4</f>
        <v>119620.56520877453</v>
      </c>
      <c r="E20" s="57">
        <f>'A-6'!L19</f>
        <v>160806.2521248236</v>
      </c>
      <c r="F20" s="58">
        <f>'A-1'!J47</f>
        <v>249.72399999999999</v>
      </c>
      <c r="G20" s="58">
        <f>'A-1'!J75</f>
        <v>113.52500000000001</v>
      </c>
      <c r="H20" s="58">
        <f>'A-1'!J104</f>
        <v>99.372</v>
      </c>
      <c r="I20" s="59">
        <f>'A-2'!J19</f>
        <v>101.726</v>
      </c>
      <c r="J20" s="59">
        <f>'A-10'!F15</f>
        <v>113.57633386159536</v>
      </c>
      <c r="K20" s="59">
        <f>'A-10'!F31</f>
        <v>147.21223021582733</v>
      </c>
      <c r="L20" s="59">
        <f>'A-10'!F47</f>
        <v>117.3370319001387</v>
      </c>
      <c r="M20" s="222">
        <f>'A-9'!J19</f>
        <v>114.31</v>
      </c>
      <c r="N20" s="57">
        <f>'A-7'!L19</f>
        <v>6125.9597937734916</v>
      </c>
      <c r="O20" s="132">
        <f t="shared" si="0"/>
        <v>0.26730697305511902</v>
      </c>
      <c r="P20" s="48">
        <f t="shared" si="1"/>
        <v>0.19884432836777724</v>
      </c>
      <c r="Q20" s="58">
        <f>'A-1'!J19</f>
        <v>98.727999999999994</v>
      </c>
      <c r="R20" s="58">
        <f t="shared" si="5"/>
        <v>314.32879697520792</v>
      </c>
      <c r="S20" s="58">
        <f t="shared" si="10"/>
        <v>281.53234141247577</v>
      </c>
      <c r="T20" s="58">
        <f t="shared" si="11"/>
        <v>217.20621414552963</v>
      </c>
      <c r="U20" s="58">
        <f t="shared" si="12"/>
        <v>272.50911910157328</v>
      </c>
      <c r="V20" s="232">
        <f t="shared" si="6"/>
        <v>279.72540636077332</v>
      </c>
      <c r="W20" s="235">
        <f t="shared" si="7"/>
        <v>0.19158345627663889</v>
      </c>
      <c r="X20" s="59">
        <f>'A-8'!J19</f>
        <v>100.05200000000001</v>
      </c>
      <c r="Y20" s="187">
        <f>'A-11'!J19</f>
        <v>96.222999999999999</v>
      </c>
      <c r="Z20" s="58">
        <f t="shared" si="8"/>
        <v>104.84080153903624</v>
      </c>
      <c r="AA20" s="332">
        <f t="shared" si="9"/>
        <v>0.57439657507164299</v>
      </c>
      <c r="AB20" s="59">
        <f>'A-12'!J19</f>
        <v>100.111</v>
      </c>
    </row>
    <row r="21" spans="1:28">
      <c r="A21" s="5">
        <v>2007</v>
      </c>
      <c r="B21" s="58">
        <f>'A-3'!J20</f>
        <v>28349.508999999998</v>
      </c>
      <c r="C21" s="136">
        <f>'A-13'!J20</f>
        <v>9701.8369999999995</v>
      </c>
      <c r="D21" s="57">
        <f>'A-5'!M5</f>
        <v>105641.55240856379</v>
      </c>
      <c r="E21" s="57">
        <f>'A-6'!L20</f>
        <v>168743.06229709077</v>
      </c>
      <c r="F21" s="58">
        <f>'A-1'!J48</f>
        <v>218.59</v>
      </c>
      <c r="G21" s="58">
        <f>'A-1'!J76</f>
        <v>100</v>
      </c>
      <c r="H21" s="58">
        <f>'A-1'!J105</f>
        <v>100</v>
      </c>
      <c r="I21" s="59">
        <f>'A-2'!J20</f>
        <v>100</v>
      </c>
      <c r="J21" s="59">
        <f>'A-10'!F16</f>
        <v>100</v>
      </c>
      <c r="K21" s="59">
        <f>'A-10'!F32</f>
        <v>100</v>
      </c>
      <c r="L21" s="59">
        <f>'A-10'!F48</f>
        <v>100</v>
      </c>
      <c r="M21" s="222">
        <f>'A-9'!J20</f>
        <v>100</v>
      </c>
      <c r="N21" s="57">
        <f>'A-7'!L20</f>
        <v>8065.0004939497567</v>
      </c>
      <c r="O21" s="132">
        <f t="shared" si="0"/>
        <v>0.26835566454343263</v>
      </c>
      <c r="P21" s="48">
        <f t="shared" si="1"/>
        <v>0.16800399740338695</v>
      </c>
      <c r="Q21" s="58">
        <f>'A-1'!J20</f>
        <v>100</v>
      </c>
      <c r="R21" s="58">
        <f t="shared" si="5"/>
        <v>283.49509</v>
      </c>
      <c r="S21" s="58">
        <f t="shared" si="10"/>
        <v>283.49509</v>
      </c>
      <c r="T21" s="58">
        <f t="shared" si="11"/>
        <v>283.49509</v>
      </c>
      <c r="U21" s="58">
        <f t="shared" si="12"/>
        <v>283.49509</v>
      </c>
      <c r="V21" s="232">
        <f t="shared" si="6"/>
        <v>283.49509</v>
      </c>
      <c r="W21" s="235">
        <f t="shared" si="7"/>
        <v>0.28448466228990976</v>
      </c>
      <c r="X21" s="59">
        <f>'A-8'!J20</f>
        <v>100</v>
      </c>
      <c r="Y21" s="187">
        <f>'A-11'!J20</f>
        <v>100</v>
      </c>
      <c r="Z21" s="58">
        <f t="shared" si="8"/>
        <v>97.01836999999999</v>
      </c>
      <c r="AA21" s="332">
        <f t="shared" si="9"/>
        <v>0.83128591976444843</v>
      </c>
      <c r="AB21" s="59">
        <f>'A-12'!J20</f>
        <v>100</v>
      </c>
    </row>
    <row r="22" spans="1:28">
      <c r="A22" s="5">
        <v>2008</v>
      </c>
      <c r="B22" s="58">
        <f>'A-3'!J21</f>
        <v>24240.81466063</v>
      </c>
      <c r="C22" s="136">
        <f>'A-13'!J21</f>
        <v>8685.9576477299979</v>
      </c>
      <c r="D22" s="57">
        <f>'A-5'!M6</f>
        <v>50941.974195317285</v>
      </c>
      <c r="E22" s="57">
        <f>'A-6'!L21</f>
        <v>146868.73613345053</v>
      </c>
      <c r="F22" s="58">
        <f>'A-1'!J49</f>
        <v>191.36699999999999</v>
      </c>
      <c r="G22" s="58">
        <f>'A-1'!J77</f>
        <v>87.994</v>
      </c>
      <c r="H22" s="58">
        <f>'A-1'!J106</f>
        <v>100.512</v>
      </c>
      <c r="I22" s="59">
        <f>'A-2'!J21</f>
        <v>95.466999999999999</v>
      </c>
      <c r="J22" s="59">
        <f>'A-10'!F17</f>
        <v>94.087558296976084</v>
      </c>
      <c r="K22" s="59">
        <f>'A-10'!F33</f>
        <v>89.545844044558692</v>
      </c>
      <c r="L22" s="59">
        <f>'A-10'!F49</f>
        <v>135.28678304239401</v>
      </c>
      <c r="M22" s="222">
        <f>'A-9'!J21</f>
        <v>83.542000000000002</v>
      </c>
      <c r="N22" s="57">
        <f>'A-7'!L21</f>
        <v>6417.1561085972817</v>
      </c>
      <c r="O22" s="132">
        <f t="shared" si="0"/>
        <v>0.47585149660058279</v>
      </c>
      <c r="P22" s="48">
        <f t="shared" si="1"/>
        <v>0.16505088352230302</v>
      </c>
      <c r="Q22" s="58">
        <f>'A-1'!J21</f>
        <v>97.671000000000006</v>
      </c>
      <c r="R22" s="58">
        <f t="shared" si="5"/>
        <v>253.91826139535127</v>
      </c>
      <c r="S22" s="58">
        <f t="shared" si="10"/>
        <v>257.64102182476432</v>
      </c>
      <c r="T22" s="58">
        <f t="shared" si="11"/>
        <v>270.70842783689199</v>
      </c>
      <c r="U22" s="58">
        <f t="shared" si="12"/>
        <v>179.18095260668443</v>
      </c>
      <c r="V22" s="232">
        <f t="shared" si="6"/>
        <v>290.16320725658949</v>
      </c>
      <c r="W22" s="235">
        <f t="shared" si="7"/>
        <v>0.26472526597959251</v>
      </c>
      <c r="X22" s="59">
        <f>'A-8'!J21</f>
        <v>99.927999999999997</v>
      </c>
      <c r="Y22" s="187">
        <f>'A-11'!J21</f>
        <v>102.265</v>
      </c>
      <c r="Z22" s="58">
        <f t="shared" si="8"/>
        <v>90.983875556265488</v>
      </c>
      <c r="AA22" s="332">
        <f t="shared" si="9"/>
        <v>0.73879661504846872</v>
      </c>
      <c r="AB22" s="59">
        <f>'A-12'!J21</f>
        <v>99.775000000000006</v>
      </c>
    </row>
    <row r="23" spans="1:28">
      <c r="A23" s="5">
        <v>2009</v>
      </c>
      <c r="B23" s="58">
        <f>'A-3'!J22</f>
        <v>19954.935890009998</v>
      </c>
      <c r="C23" s="136">
        <f>'A-13'!J22</f>
        <v>7176.8369023800005</v>
      </c>
      <c r="D23" s="57">
        <f>'A-5'!M7</f>
        <v>24565</v>
      </c>
      <c r="E23" s="57">
        <f>'A-6'!L22</f>
        <v>127830</v>
      </c>
      <c r="F23" s="58">
        <f>'A-1'!J50</f>
        <v>162.84700000000001</v>
      </c>
      <c r="G23" s="58">
        <f>'A-1'!J78</f>
        <v>75.587000000000003</v>
      </c>
      <c r="H23" s="58">
        <f>'A-1'!J107</f>
        <v>101.46</v>
      </c>
      <c r="I23" s="59">
        <f>'A-2'!J22</f>
        <v>86.016999999999996</v>
      </c>
      <c r="J23" s="68" t="s">
        <v>34</v>
      </c>
      <c r="K23" s="68" t="s">
        <v>34</v>
      </c>
      <c r="L23" s="68" t="s">
        <v>34</v>
      </c>
      <c r="M23" s="222">
        <f>'A-9'!J22</f>
        <v>68.664000000000001</v>
      </c>
      <c r="N23" s="57">
        <f>'A-7'!L22</f>
        <v>5106</v>
      </c>
      <c r="O23" s="132">
        <f t="shared" si="0"/>
        <v>0.81233201261998766</v>
      </c>
      <c r="P23" s="48">
        <f t="shared" si="1"/>
        <v>0.15610526394437924</v>
      </c>
      <c r="Q23" s="58">
        <f>'A-1'!J22</f>
        <v>94.483000000000004</v>
      </c>
      <c r="R23" s="58">
        <f t="shared" si="5"/>
        <v>231.98828010753687</v>
      </c>
      <c r="S23" s="58" t="str">
        <f t="shared" ref="S23:S27" si="13">IFERROR((B23/$B$21*100)/J23*100,"..")</f>
        <v>..</v>
      </c>
      <c r="T23" s="58" t="str">
        <f t="shared" si="11"/>
        <v>..</v>
      </c>
      <c r="U23" s="58" t="str">
        <f t="shared" si="12"/>
        <v>..</v>
      </c>
      <c r="V23" s="232">
        <f t="shared" si="6"/>
        <v>290.61714857873119</v>
      </c>
      <c r="W23" s="235">
        <f t="shared" si="7"/>
        <v>0.25587654243260222</v>
      </c>
      <c r="X23" s="59">
        <f>'A-8'!J22</f>
        <v>98.331000000000003</v>
      </c>
      <c r="Y23" s="187">
        <f>'A-11'!J22</f>
        <v>99.295000000000002</v>
      </c>
      <c r="Z23" s="58">
        <f t="shared" si="8"/>
        <v>83.435098903472579</v>
      </c>
      <c r="AA23" s="332">
        <f t="shared" si="9"/>
        <v>0.71145548790536617</v>
      </c>
      <c r="AB23" s="59">
        <f>'A-12'!J22</f>
        <v>95.081999999999994</v>
      </c>
    </row>
    <row r="24" spans="1:28">
      <c r="A24" s="5">
        <v>2010</v>
      </c>
      <c r="B24" s="58">
        <f>'A-3'!J23</f>
        <v>21620.469543759998</v>
      </c>
      <c r="C24" s="136">
        <f>'A-13'!J23</f>
        <v>7564.3282721599999</v>
      </c>
      <c r="D24" s="57">
        <f>'A-5'!M8</f>
        <v>24135.240728030887</v>
      </c>
      <c r="E24" s="57">
        <f>'A-6'!L23</f>
        <v>143048</v>
      </c>
      <c r="F24" s="58">
        <f>'A-1'!J51</f>
        <v>174.57499999999999</v>
      </c>
      <c r="G24" s="58">
        <f>'A-1'!J79</f>
        <v>81.91</v>
      </c>
      <c r="H24" s="58">
        <f>'A-1'!J108</f>
        <v>102.562</v>
      </c>
      <c r="I24" s="59">
        <f>'A-2'!J23</f>
        <v>81.478999999999999</v>
      </c>
      <c r="J24" s="68" t="s">
        <v>34</v>
      </c>
      <c r="K24" s="68" t="s">
        <v>34</v>
      </c>
      <c r="L24" s="68" t="s">
        <v>34</v>
      </c>
      <c r="M24" s="222">
        <f>'A-9'!J23</f>
        <v>75.349999999999994</v>
      </c>
      <c r="N24" s="57">
        <f>'A-7'!L23</f>
        <v>5491</v>
      </c>
      <c r="O24" s="132">
        <f t="shared" si="0"/>
        <v>0.89580500925560647</v>
      </c>
      <c r="P24" s="48">
        <f t="shared" si="1"/>
        <v>0.15114136194675912</v>
      </c>
      <c r="Q24" s="58">
        <f>'A-1'!J23</f>
        <v>95.492000000000004</v>
      </c>
      <c r="R24" s="58">
        <f t="shared" si="5"/>
        <v>265.35020733882351</v>
      </c>
      <c r="S24" s="58" t="str">
        <f t="shared" si="13"/>
        <v>..</v>
      </c>
      <c r="T24" s="58" t="str">
        <f t="shared" si="11"/>
        <v>..</v>
      </c>
      <c r="U24" s="58" t="str">
        <f t="shared" si="12"/>
        <v>..</v>
      </c>
      <c r="V24" s="232">
        <f t="shared" si="6"/>
        <v>286.93390237239549</v>
      </c>
      <c r="W24" s="235">
        <f t="shared" si="7"/>
        <v>0.2539722825577943</v>
      </c>
      <c r="X24" s="59">
        <f>'A-8'!J23</f>
        <v>98.216999999999999</v>
      </c>
      <c r="Y24" s="187">
        <f>'A-11'!J23</f>
        <v>97.626999999999995</v>
      </c>
      <c r="Z24" s="58">
        <f t="shared" si="8"/>
        <v>92.837765217540721</v>
      </c>
      <c r="AA24" s="332">
        <f t="shared" si="9"/>
        <v>0.72590715294697816</v>
      </c>
      <c r="AB24" s="59">
        <f>'A-12'!J23</f>
        <v>94.656000000000006</v>
      </c>
    </row>
    <row r="25" spans="1:28">
      <c r="A25" s="5">
        <v>2011</v>
      </c>
      <c r="B25" s="58">
        <f>'A-3'!J24</f>
        <v>21662.993807259998</v>
      </c>
      <c r="C25" s="136">
        <f>'A-13'!J24</f>
        <v>7771.1714369999991</v>
      </c>
      <c r="D25" s="57">
        <f>'A-5'!M9</f>
        <v>23713</v>
      </c>
      <c r="E25" s="57">
        <f>'A-6'!L24</f>
        <v>134483</v>
      </c>
      <c r="F25" s="58">
        <f>'A-1'!J52</f>
        <v>165.071</v>
      </c>
      <c r="G25" s="58">
        <f>'A-1'!J80</f>
        <v>77.635999999999996</v>
      </c>
      <c r="H25" s="58">
        <f>'A-1'!J109</f>
        <v>102.80800000000001</v>
      </c>
      <c r="I25" s="59">
        <f>'A-2'!J24</f>
        <v>75.727000000000004</v>
      </c>
      <c r="J25" s="68" t="s">
        <v>34</v>
      </c>
      <c r="K25" s="68" t="s">
        <v>34</v>
      </c>
      <c r="L25" s="68" t="s">
        <v>34</v>
      </c>
      <c r="M25" s="222">
        <f>'A-9'!J24</f>
        <v>74.635999999999996</v>
      </c>
      <c r="N25" s="57">
        <f>'A-7'!L24</f>
        <v>5132</v>
      </c>
      <c r="O25" s="132">
        <f t="shared" si="0"/>
        <v>0.91354926863998642</v>
      </c>
      <c r="P25" s="48">
        <f t="shared" si="1"/>
        <v>0.16108351098101617</v>
      </c>
      <c r="Q25" s="58">
        <f>'A-1'!J24</f>
        <v>101.18899999999999</v>
      </c>
      <c r="R25" s="58">
        <f t="shared" si="5"/>
        <v>286.06697488689633</v>
      </c>
      <c r="S25" s="58" t="str">
        <f t="shared" si="13"/>
        <v>..</v>
      </c>
      <c r="T25" s="58" t="str">
        <f t="shared" si="11"/>
        <v>..</v>
      </c>
      <c r="U25" s="58" t="str">
        <f t="shared" si="12"/>
        <v>..</v>
      </c>
      <c r="V25" s="232">
        <f t="shared" si="6"/>
        <v>290.24859058979581</v>
      </c>
      <c r="W25" s="235">
        <f t="shared" si="7"/>
        <v>0.23690169722894414</v>
      </c>
      <c r="X25" s="59">
        <f>'A-8'!J24</f>
        <v>100.86499999999999</v>
      </c>
      <c r="Y25" s="187">
        <f>'A-11'!J24</f>
        <v>106.07</v>
      </c>
      <c r="Z25" s="58">
        <f t="shared" si="8"/>
        <v>102.62088075587306</v>
      </c>
      <c r="AA25" s="332">
        <f t="shared" si="9"/>
        <v>0.66038949746567022</v>
      </c>
      <c r="AB25" s="59">
        <f>'A-12'!J24</f>
        <v>102.95099999999999</v>
      </c>
    </row>
    <row r="26" spans="1:28">
      <c r="A26" s="5">
        <v>2012</v>
      </c>
      <c r="B26" s="58">
        <f>'A-3'!J25</f>
        <v>22071.226736860001</v>
      </c>
      <c r="C26" s="136">
        <f>'A-13'!J25</f>
        <v>8075.0329718399989</v>
      </c>
      <c r="D26" s="57">
        <f>'A-5'!M10</f>
        <v>22693.587949022069</v>
      </c>
      <c r="E26" s="57">
        <f>'A-6'!L25</f>
        <v>138772</v>
      </c>
      <c r="F26" s="58">
        <f>'A-1'!J53</f>
        <v>166.226</v>
      </c>
      <c r="G26" s="58">
        <f>'A-1'!J81</f>
        <v>77.497</v>
      </c>
      <c r="H26" s="58">
        <f>'A-1'!J110</f>
        <v>101.911</v>
      </c>
      <c r="I26" s="59">
        <f>'A-2'!J25</f>
        <v>68.426000000000002</v>
      </c>
      <c r="J26" s="68" t="s">
        <v>34</v>
      </c>
      <c r="K26" s="68" t="s">
        <v>34</v>
      </c>
      <c r="L26" s="68" t="s">
        <v>34</v>
      </c>
      <c r="M26" s="222">
        <f>'A-9'!J25</f>
        <v>75.341999999999999</v>
      </c>
      <c r="N26" s="57">
        <f>'A-7'!L25</f>
        <v>5341</v>
      </c>
      <c r="O26" s="132">
        <f t="shared" si="0"/>
        <v>0.97257545992462213</v>
      </c>
      <c r="P26" s="48">
        <f t="shared" si="1"/>
        <v>0.15904668619649498</v>
      </c>
      <c r="Q26" s="58">
        <f>'A-1'!J25</f>
        <v>102.38</v>
      </c>
      <c r="R26" s="58">
        <f t="shared" si="5"/>
        <v>322.55614440212787</v>
      </c>
      <c r="S26" s="58" t="str">
        <f t="shared" si="13"/>
        <v>..</v>
      </c>
      <c r="T26" s="58" t="str">
        <f t="shared" si="11"/>
        <v>..</v>
      </c>
      <c r="U26" s="58" t="str">
        <f t="shared" si="12"/>
        <v>..</v>
      </c>
      <c r="V26" s="232">
        <f t="shared" si="6"/>
        <v>292.94718399909743</v>
      </c>
      <c r="W26" s="235">
        <f t="shared" si="7"/>
        <v>0.2419892679132454</v>
      </c>
      <c r="X26" s="59">
        <f>'A-8'!J25</f>
        <v>102.732</v>
      </c>
      <c r="Y26" s="187">
        <f>'A-11'!J25</f>
        <v>109.452</v>
      </c>
      <c r="Z26" s="58">
        <f t="shared" si="8"/>
        <v>118.01117954929411</v>
      </c>
      <c r="AA26" s="332">
        <f t="shared" si="9"/>
        <v>0.66142144789075519</v>
      </c>
      <c r="AB26" s="59">
        <f>'A-12'!J25</f>
        <v>109.059</v>
      </c>
    </row>
    <row r="27" spans="1:28">
      <c r="A27" s="5">
        <v>2013</v>
      </c>
      <c r="B27" s="58" t="s">
        <v>34</v>
      </c>
      <c r="C27" s="136"/>
      <c r="D27" s="57">
        <f>'A-5'!M11</f>
        <v>21718</v>
      </c>
      <c r="E27" s="57">
        <f>'A-6'!L26</f>
        <v>169610</v>
      </c>
      <c r="F27" s="63" t="s">
        <v>34</v>
      </c>
      <c r="G27" s="63" t="s">
        <v>34</v>
      </c>
      <c r="H27" s="62" t="s">
        <v>34</v>
      </c>
      <c r="I27" s="68" t="s">
        <v>34</v>
      </c>
      <c r="J27" s="68" t="s">
        <v>34</v>
      </c>
      <c r="K27" s="68" t="s">
        <v>34</v>
      </c>
      <c r="L27" s="68" t="s">
        <v>34</v>
      </c>
      <c r="M27" s="222" t="str">
        <f>'A-9'!J26</f>
        <v>..</v>
      </c>
      <c r="N27" s="57">
        <f>'A-7'!L26</f>
        <v>6548</v>
      </c>
      <c r="O27" s="132" t="str">
        <f>IFERROR($B27/D27,"..")</f>
        <v>..</v>
      </c>
      <c r="P27" s="54" t="s">
        <v>34</v>
      </c>
      <c r="Q27" s="62" t="s">
        <v>34</v>
      </c>
      <c r="R27" s="58" t="str">
        <f t="shared" si="5"/>
        <v>..</v>
      </c>
      <c r="S27" s="58" t="str">
        <f t="shared" si="13"/>
        <v>..</v>
      </c>
      <c r="T27" s="58" t="str">
        <f t="shared" si="11"/>
        <v>..</v>
      </c>
      <c r="U27" s="58" t="str">
        <f t="shared" si="12"/>
        <v>..</v>
      </c>
      <c r="V27" s="232" t="str">
        <f t="shared" si="6"/>
        <v>..</v>
      </c>
      <c r="W27" s="69" t="s">
        <v>34</v>
      </c>
      <c r="X27" s="60" t="s">
        <v>34</v>
      </c>
      <c r="Y27" s="189" t="s">
        <v>34</v>
      </c>
      <c r="Z27" s="58" t="str">
        <f>IFERROR(N27/S27,"..")</f>
        <v>..</v>
      </c>
      <c r="AA27" s="332" t="str">
        <f t="shared" si="9"/>
        <v>..</v>
      </c>
      <c r="AB27" s="60" t="s">
        <v>34</v>
      </c>
    </row>
    <row r="28" spans="1:28">
      <c r="A28" s="1"/>
      <c r="B28" s="43"/>
      <c r="C28" s="138"/>
      <c r="D28" s="44"/>
      <c r="E28" s="45"/>
      <c r="F28" s="43"/>
      <c r="G28" s="43"/>
      <c r="H28" s="43"/>
      <c r="I28" s="46"/>
      <c r="J28" s="46"/>
      <c r="K28" s="46"/>
      <c r="L28" s="46"/>
      <c r="M28" s="207"/>
      <c r="N28" s="46"/>
      <c r="O28" s="133"/>
      <c r="P28" s="48"/>
      <c r="Q28" s="43"/>
      <c r="R28" s="43"/>
      <c r="S28" s="50"/>
      <c r="T28" s="46"/>
      <c r="Y28" s="238"/>
      <c r="Z28" s="43"/>
      <c r="AA28" s="163"/>
      <c r="AB28" s="163"/>
    </row>
    <row r="29" spans="1:28" ht="45">
      <c r="A29" s="51" t="s">
        <v>147</v>
      </c>
      <c r="B29" s="43"/>
      <c r="C29" s="138"/>
      <c r="D29" s="44"/>
      <c r="E29" s="45"/>
      <c r="F29" s="43"/>
      <c r="G29" s="43"/>
      <c r="H29" s="43"/>
      <c r="I29" s="46"/>
      <c r="J29" s="46"/>
      <c r="K29" s="46"/>
      <c r="L29" s="46"/>
      <c r="M29" s="207"/>
      <c r="N29" s="46"/>
      <c r="O29" s="133"/>
      <c r="P29" s="48"/>
      <c r="Q29" s="43"/>
      <c r="R29" s="43"/>
      <c r="S29" s="50"/>
      <c r="T29" s="46"/>
      <c r="Y29" s="238"/>
      <c r="Z29" s="43"/>
      <c r="AA29" s="163"/>
      <c r="AB29" s="163"/>
    </row>
    <row r="30" spans="1:28">
      <c r="A30" s="39" t="s">
        <v>121</v>
      </c>
      <c r="B30" s="47">
        <f t="shared" ref="B30:Q30" si="14">IFERROR(100*((B26/B4)^(1/22)-1),"-")</f>
        <v>1.1719629579947322</v>
      </c>
      <c r="C30" s="139">
        <f t="shared" ref="C30" si="15">IFERROR(100*((C26/C4)^(1/22)-1),"-")</f>
        <v>1.7850697574213203</v>
      </c>
      <c r="D30" s="47" t="str">
        <f t="shared" si="14"/>
        <v>-</v>
      </c>
      <c r="E30" s="47">
        <f t="shared" si="14"/>
        <v>1.4045862599391779</v>
      </c>
      <c r="F30" s="47">
        <f t="shared" si="14"/>
        <v>-1.7805314261264304</v>
      </c>
      <c r="G30" s="47">
        <f t="shared" si="14"/>
        <v>-1.4891027436279236</v>
      </c>
      <c r="H30" s="47">
        <f>IFERROR(100*((H26/H4)^(1/22)-1),"-")</f>
        <v>0.29672609888313772</v>
      </c>
      <c r="I30" s="47">
        <f t="shared" si="14"/>
        <v>-0.18314872666396198</v>
      </c>
      <c r="J30" s="47" t="str">
        <f t="shared" ref="J30:L30" si="16">IFERROR(100*((J26/J4)^(1/22)-1),"-")</f>
        <v>-</v>
      </c>
      <c r="K30" s="47" t="str">
        <f t="shared" si="16"/>
        <v>-</v>
      </c>
      <c r="L30" s="47" t="str">
        <f t="shared" si="16"/>
        <v>-</v>
      </c>
      <c r="M30" s="221">
        <f t="shared" ref="M30" si="17">IFERROR(100*((M26/M4)^(1/22)-1),"-")</f>
        <v>0.86441591826746933</v>
      </c>
      <c r="N30" s="47">
        <f t="shared" si="14"/>
        <v>-0.52236351789715085</v>
      </c>
      <c r="O30" s="134" t="str">
        <f t="shared" si="14"/>
        <v>-</v>
      </c>
      <c r="P30" s="47">
        <f t="shared" si="14"/>
        <v>-0.22940116470484551</v>
      </c>
      <c r="Q30" s="47">
        <f t="shared" si="14"/>
        <v>3.0060811569536883</v>
      </c>
      <c r="R30" s="47">
        <f t="shared" ref="R30:T30" si="18">IFERROR(100*((R26/R4)^(1/22)-1),"-")</f>
        <v>1.3575981083072897</v>
      </c>
      <c r="S30" s="47" t="str">
        <f t="shared" si="18"/>
        <v>-</v>
      </c>
      <c r="T30" s="47" t="str">
        <f t="shared" si="18"/>
        <v>-</v>
      </c>
      <c r="U30" s="47" t="str">
        <f>IFERROR(100*((U26/U4)^(1/22)-1),"-")</f>
        <v>-</v>
      </c>
      <c r="V30" s="230">
        <f>IFERROR(100*((V26/V4)^(1/22)-1),"-")</f>
        <v>0.30491133758854261</v>
      </c>
      <c r="W30" s="47">
        <f>IFERROR(100*((W26/W4)^(1/22)-1),"-")</f>
        <v>-1.6746996167261829</v>
      </c>
      <c r="X30" s="47">
        <f>IFERROR(100*((X26/X4)^(1/22)-1),"-")</f>
        <v>0.93794684520842608</v>
      </c>
      <c r="Y30" s="237">
        <f t="shared" ref="Y30:Z30" si="19">IFERROR(100*((Y26/Y4)^(1/22)-1),"-")</f>
        <v>3.6302672440092998</v>
      </c>
      <c r="Z30" s="47">
        <f t="shared" si="19"/>
        <v>1.971829865375696</v>
      </c>
      <c r="AA30" s="47">
        <f>IFERROR(100*((AA26/AA4)^(1/22)-1),"-")</f>
        <v>-2.2669663446885147</v>
      </c>
      <c r="AB30" s="47">
        <f>IFERROR(100*((AB26/AB4)^(1/22)-1),"-")</f>
        <v>2.6710376303475059</v>
      </c>
    </row>
    <row r="31" spans="1:28">
      <c r="A31" s="39" t="s">
        <v>197</v>
      </c>
      <c r="B31" s="47">
        <f t="shared" ref="B31:Q31" si="20">IFERROR(100*((B26/B19)^(1/7)-1),"-")</f>
        <v>-5.4204932300414566</v>
      </c>
      <c r="C31" s="139">
        <f t="shared" ref="C31" si="21">IFERROR(100*((C26/C19)^(1/7)-1),"-")</f>
        <v>-3.9958845808415799</v>
      </c>
      <c r="D31" s="47">
        <f t="shared" si="20"/>
        <v>-22.525123728687369</v>
      </c>
      <c r="E31" s="47">
        <f t="shared" si="20"/>
        <v>-3.3042042998360666</v>
      </c>
      <c r="F31" s="47">
        <f t="shared" si="20"/>
        <v>-6.6043813207237285</v>
      </c>
      <c r="G31" s="47">
        <f t="shared" si="20"/>
        <v>-6.2324132127305143</v>
      </c>
      <c r="H31" s="47">
        <f>IFERROR(100*((H26/H19)^(1/7)-1),"-")</f>
        <v>0.39835103941423533</v>
      </c>
      <c r="I31" s="47">
        <f t="shared" si="20"/>
        <v>-5.2854390420570603</v>
      </c>
      <c r="J31" s="47" t="str">
        <f t="shared" ref="J31:L31" si="22">IFERROR(100*((J26/J19)^(1/7)-1),"-")</f>
        <v>-</v>
      </c>
      <c r="K31" s="47" t="str">
        <f t="shared" si="22"/>
        <v>-</v>
      </c>
      <c r="L31" s="47" t="str">
        <f t="shared" si="22"/>
        <v>-</v>
      </c>
      <c r="M31" s="221">
        <f t="shared" ref="M31" si="23">IFERROR(100*((M26/M19)^(1/7)-1),"-")</f>
        <v>-6.1324133085497445</v>
      </c>
      <c r="N31" s="47">
        <f t="shared" si="20"/>
        <v>-7.305648984765889</v>
      </c>
      <c r="O31" s="134">
        <f t="shared" si="20"/>
        <v>22.077648034888718</v>
      </c>
      <c r="P31" s="47">
        <f t="shared" si="20"/>
        <v>-2.1886049076710878</v>
      </c>
      <c r="Q31" s="47">
        <f t="shared" si="20"/>
        <v>1.2676395236860705</v>
      </c>
      <c r="R31" s="47">
        <f t="shared" ref="R31:T31" si="24">IFERROR(100*((R26/R19)^(1/7)-1),"-")</f>
        <v>-0.14259073432685287</v>
      </c>
      <c r="S31" s="47" t="str">
        <f t="shared" si="24"/>
        <v>-</v>
      </c>
      <c r="T31" s="47" t="str">
        <f t="shared" si="24"/>
        <v>-</v>
      </c>
      <c r="U31" s="47" t="str">
        <f>IFERROR(100*((U26/U19)^(1/7)-1),"-")</f>
        <v>-</v>
      </c>
      <c r="V31" s="230">
        <f>IFERROR(100*((V26/V19)^(1/7)-1),"-")</f>
        <v>0.7584301499605095</v>
      </c>
      <c r="W31" s="47">
        <f>IFERROR(100*((W26/W19)^(1/7)-1),"-")</f>
        <v>-1.9931968553289381</v>
      </c>
      <c r="X31" s="47">
        <f>IFERROR(100*((X26/X19)^(1/7)-1),"-")</f>
        <v>0.53626482551922816</v>
      </c>
      <c r="Y31" s="237">
        <f t="shared" ref="Y31:Z31" si="25">IFERROR(100*((Y26/Y19)^(1/7)-1),"-")</f>
        <v>2.7930957544158641</v>
      </c>
      <c r="Z31" s="47">
        <f t="shared" si="25"/>
        <v>1.3615165906624371</v>
      </c>
      <c r="AA31" s="47">
        <f>IFERROR(100*((AA26/AA19)^(1/7)-1),"-")</f>
        <v>-3.4475234623783768</v>
      </c>
      <c r="AB31" s="47">
        <f>IFERROR(100*((AB26/AB19)^(1/7)-1),"-")</f>
        <v>1.6777320981030908</v>
      </c>
    </row>
    <row r="32" spans="1:28" ht="15" customHeight="1">
      <c r="A32" s="1"/>
      <c r="B32" s="43"/>
      <c r="C32" s="138"/>
      <c r="D32" s="44"/>
      <c r="E32" s="45"/>
      <c r="F32" s="43"/>
      <c r="G32" s="43"/>
      <c r="H32" s="43"/>
      <c r="I32" s="46"/>
      <c r="J32" s="46"/>
      <c r="K32" s="46"/>
      <c r="L32" s="46"/>
      <c r="M32" s="220"/>
      <c r="N32" s="46"/>
      <c r="O32" s="133"/>
      <c r="P32" s="48"/>
      <c r="Q32" s="43"/>
      <c r="R32" s="43"/>
      <c r="S32" s="43"/>
      <c r="T32" s="43"/>
      <c r="U32" s="43"/>
      <c r="V32" s="228"/>
      <c r="W32" s="50"/>
      <c r="X32" s="46"/>
      <c r="Y32" s="238"/>
      <c r="Z32" s="43"/>
      <c r="AA32" s="50"/>
      <c r="AB32" s="46"/>
    </row>
    <row r="33" spans="1:28" ht="30">
      <c r="A33" s="51" t="s">
        <v>122</v>
      </c>
      <c r="B33" s="43"/>
      <c r="C33" s="138"/>
      <c r="D33" s="44"/>
      <c r="E33" s="45"/>
      <c r="F33" s="43"/>
      <c r="G33" s="43"/>
      <c r="H33" s="43"/>
      <c r="I33" s="46"/>
      <c r="J33" s="46"/>
      <c r="K33" s="46"/>
      <c r="L33" s="46"/>
      <c r="M33" s="220"/>
      <c r="N33" s="46"/>
      <c r="O33" s="133"/>
      <c r="P33" s="48"/>
      <c r="Q33" s="43"/>
      <c r="R33" s="43"/>
      <c r="S33" s="43"/>
      <c r="T33" s="43"/>
      <c r="U33" s="43"/>
      <c r="V33" s="228"/>
      <c r="W33" s="50"/>
      <c r="X33" s="46"/>
      <c r="Y33" s="238"/>
      <c r="Z33" s="43"/>
      <c r="AA33" s="50"/>
      <c r="AB33" s="46"/>
    </row>
    <row r="34" spans="1:28">
      <c r="A34" s="39" t="s">
        <v>121</v>
      </c>
      <c r="B34" s="47">
        <f>IFERROR((B26-B4)/B4*100,"-")</f>
        <v>29.218257261410781</v>
      </c>
      <c r="C34" s="139">
        <f>IFERROR((C26-C4)/C4*100,"-")</f>
        <v>47.587552087951039</v>
      </c>
      <c r="D34" s="47" t="str">
        <f t="shared" ref="D34:Q34" si="26">IFERROR((D26-D4)/D4*100,"-")</f>
        <v>-</v>
      </c>
      <c r="E34" s="47">
        <f t="shared" si="26"/>
        <v>35.914922990161699</v>
      </c>
      <c r="F34" s="47">
        <f t="shared" si="26"/>
        <v>-32.648579439555277</v>
      </c>
      <c r="G34" s="47">
        <f t="shared" si="26"/>
        <v>-28.112390193222819</v>
      </c>
      <c r="H34" s="47">
        <f>IFERROR((H26-H4)/H4*100,"-")</f>
        <v>6.7354419773774588</v>
      </c>
      <c r="I34" s="47">
        <f t="shared" si="26"/>
        <v>-3.9527245164369367</v>
      </c>
      <c r="J34" s="47" t="str">
        <f t="shared" ref="J34:L34" si="27">IFERROR((J26-J4)/J4*100,"-")</f>
        <v>-</v>
      </c>
      <c r="K34" s="47" t="str">
        <f t="shared" si="27"/>
        <v>-</v>
      </c>
      <c r="L34" s="47" t="str">
        <f t="shared" si="27"/>
        <v>-</v>
      </c>
      <c r="M34" s="221">
        <f t="shared" ref="M34" si="28">IFERROR((M26-M4)/M4*100,"-")</f>
        <v>20.846900312775684</v>
      </c>
      <c r="N34" s="47">
        <f t="shared" si="26"/>
        <v>-10.883098069197507</v>
      </c>
      <c r="O34" s="134" t="str">
        <f t="shared" si="26"/>
        <v>-</v>
      </c>
      <c r="P34" s="47">
        <f t="shared" si="26"/>
        <v>-4.9271011463808527</v>
      </c>
      <c r="Q34" s="47">
        <f t="shared" si="26"/>
        <v>91.859375585622715</v>
      </c>
      <c r="R34" s="47">
        <f t="shared" ref="R34:T34" si="29">IFERROR((R26-R4)/R4*100,"-")</f>
        <v>34.536098614816417</v>
      </c>
      <c r="S34" s="47" t="str">
        <f t="shared" si="29"/>
        <v>-</v>
      </c>
      <c r="T34" s="47" t="str">
        <f t="shared" si="29"/>
        <v>-</v>
      </c>
      <c r="U34" s="47" t="str">
        <f>IFERROR((U26-U4)/U4*100,"-")</f>
        <v>-</v>
      </c>
      <c r="V34" s="230">
        <f>IFERROR((V26-V4)/V4*100,"-")</f>
        <v>6.9272417637261343</v>
      </c>
      <c r="W34" s="47">
        <f>IFERROR((W26-W4)/W4*100,"-")</f>
        <v>-31.03381532958036</v>
      </c>
      <c r="X34" s="47">
        <f>IFERROR((X26-X4)/X4*100,"-")</f>
        <v>22.799971311769344</v>
      </c>
      <c r="Y34" s="237">
        <f t="shared" ref="Y34:Z34" si="30">IFERROR((Y26-Y4)/Y4*100,"-")</f>
        <v>119.13189717305998</v>
      </c>
      <c r="Z34" s="47">
        <f t="shared" si="30"/>
        <v>53.661362433136652</v>
      </c>
      <c r="AA34" s="47">
        <f>IFERROR((AA26-AA4)/AA4*100,"-")</f>
        <v>-39.617602792344201</v>
      </c>
      <c r="AB34" s="47">
        <f>IFERROR((AB26-AB4)/AB4*100,"-")</f>
        <v>78.589090670902451</v>
      </c>
    </row>
    <row r="35" spans="1:28">
      <c r="A35" s="39" t="s">
        <v>197</v>
      </c>
      <c r="B35" s="47">
        <f>IFERROR((B26-B19)/B19*100,"-")</f>
        <v>-32.301458248189135</v>
      </c>
      <c r="C35" s="139">
        <f>IFERROR((C26-C19)/C19*100,"-")</f>
        <v>-24.832699654110481</v>
      </c>
      <c r="D35" s="47">
        <f t="shared" ref="D35:Q35" si="31">IFERROR((D26-D19)/D19*100,"-")</f>
        <v>-83.245701860803834</v>
      </c>
      <c r="E35" s="47">
        <f t="shared" si="31"/>
        <v>-20.958869966674101</v>
      </c>
      <c r="F35" s="47">
        <f t="shared" si="31"/>
        <v>-38.015154453112189</v>
      </c>
      <c r="G35" s="47">
        <f t="shared" si="31"/>
        <v>-36.266293844319257</v>
      </c>
      <c r="H35" s="47">
        <f>IFERROR((H26-H19)/H19*100,"-")</f>
        <v>2.8220029461024647</v>
      </c>
      <c r="I35" s="47">
        <f t="shared" si="31"/>
        <v>-31.621864694713693</v>
      </c>
      <c r="J35" s="47" t="str">
        <f t="shared" ref="J35:L35" si="32">IFERROR((J26-J19)/J19*100,"-")</f>
        <v>-</v>
      </c>
      <c r="K35" s="47" t="str">
        <f t="shared" si="32"/>
        <v>-</v>
      </c>
      <c r="L35" s="47" t="str">
        <f t="shared" si="32"/>
        <v>-</v>
      </c>
      <c r="M35" s="221">
        <f t="shared" ref="M35" si="33">IFERROR((M26-M19)/M19*100,"-")</f>
        <v>-35.788980270166618</v>
      </c>
      <c r="N35" s="47">
        <f t="shared" si="31"/>
        <v>-41.200602359232228</v>
      </c>
      <c r="O35" s="134">
        <f t="shared" si="31"/>
        <v>304.06671284804361</v>
      </c>
      <c r="P35" s="47">
        <f t="shared" si="31"/>
        <v>-14.350235474534195</v>
      </c>
      <c r="Q35" s="47">
        <f t="shared" si="31"/>
        <v>9.2181482627294837</v>
      </c>
      <c r="R35" s="47">
        <f t="shared" ref="R35:T35" si="34">IFERROR((R26-R19)/R19*100,"-")</f>
        <v>-0.99387552825369141</v>
      </c>
      <c r="S35" s="47" t="str">
        <f t="shared" si="34"/>
        <v>-</v>
      </c>
      <c r="T35" s="47" t="str">
        <f t="shared" si="34"/>
        <v>-</v>
      </c>
      <c r="U35" s="47" t="str">
        <f>IFERROR((U26-U19)/U19*100,"-")</f>
        <v>-</v>
      </c>
      <c r="V35" s="230">
        <f>IFERROR((V26-V19)/V19*100,"-")</f>
        <v>5.4313450193613928</v>
      </c>
      <c r="W35" s="47">
        <f>IFERROR((W26-W19)/W19*100,"-")</f>
        <v>-13.145252291649326</v>
      </c>
      <c r="X35" s="47">
        <f>IFERROR((X26-X19)/X19*100,"-")</f>
        <v>3.8147882413573635</v>
      </c>
      <c r="Y35" s="237">
        <f t="shared" ref="Y35:Z35" si="35">IFERROR((Y26-Y19)/Y19*100,"-")</f>
        <v>21.26839212905513</v>
      </c>
      <c r="Z35" s="47">
        <f t="shared" si="35"/>
        <v>9.9288537341531544</v>
      </c>
      <c r="AA35" s="47">
        <f>IFERROR((AA26-AA19)/AA19*100,"-")</f>
        <v>-21.775296744466385</v>
      </c>
      <c r="AB35" s="47">
        <f>IFERROR((AB26-AB19)/AB19*100,"-")</f>
        <v>12.352038240838985</v>
      </c>
    </row>
    <row r="36" spans="1:28">
      <c r="A36" s="39"/>
      <c r="B36" s="16"/>
      <c r="C36" s="16"/>
      <c r="D36" s="17"/>
      <c r="E36" s="13"/>
      <c r="F36" s="13"/>
      <c r="G36" s="13"/>
      <c r="H36" s="13"/>
      <c r="I36" s="13"/>
      <c r="J36" s="13"/>
      <c r="K36" s="13"/>
      <c r="L36" s="13"/>
      <c r="M36" s="197"/>
      <c r="N36" s="33"/>
      <c r="O36" s="33"/>
      <c r="P36" s="2"/>
      <c r="Q36" s="13"/>
      <c r="R36" s="2"/>
      <c r="S36" s="39"/>
      <c r="T36" s="33"/>
    </row>
    <row r="37" spans="1:28">
      <c r="A37" s="1"/>
      <c r="B37" s="34" t="s">
        <v>113</v>
      </c>
    </row>
    <row r="38" spans="1:28">
      <c r="A38" s="1"/>
      <c r="B38" s="348" t="s">
        <v>118</v>
      </c>
      <c r="C38" s="348"/>
      <c r="D38" s="348"/>
      <c r="E38" s="348"/>
      <c r="F38" s="348"/>
      <c r="G38" s="348"/>
      <c r="H38" s="348"/>
      <c r="I38" s="348"/>
      <c r="J38" s="348"/>
      <c r="K38" s="348"/>
      <c r="L38" s="348"/>
      <c r="M38" s="348"/>
      <c r="N38" s="348"/>
      <c r="O38" s="348"/>
      <c r="P38" s="348"/>
      <c r="Q38" s="348"/>
    </row>
    <row r="39" spans="1:28">
      <c r="B39" s="348"/>
      <c r="C39" s="348"/>
      <c r="D39" s="348"/>
      <c r="E39" s="348"/>
      <c r="F39" s="348"/>
      <c r="G39" s="348"/>
      <c r="H39" s="348"/>
      <c r="I39" s="348"/>
      <c r="J39" s="348"/>
      <c r="K39" s="348"/>
      <c r="L39" s="348"/>
      <c r="M39" s="348"/>
      <c r="N39" s="348"/>
      <c r="O39" s="348"/>
      <c r="P39" s="348"/>
      <c r="Q39" s="348"/>
    </row>
    <row r="40" spans="1:28">
      <c r="B40" s="349" t="s">
        <v>117</v>
      </c>
      <c r="C40" s="349"/>
      <c r="D40" s="349"/>
      <c r="E40" s="349"/>
      <c r="F40" s="349"/>
      <c r="G40" s="349"/>
      <c r="H40" s="349"/>
      <c r="I40" s="349"/>
      <c r="J40" s="349"/>
      <c r="K40" s="349"/>
      <c r="L40" s="349"/>
      <c r="M40" s="349"/>
      <c r="N40" s="349"/>
      <c r="O40" s="349"/>
      <c r="P40" s="349"/>
      <c r="Q40" s="349"/>
    </row>
    <row r="41" spans="1:28">
      <c r="B41" s="349"/>
      <c r="C41" s="349"/>
      <c r="D41" s="349"/>
      <c r="E41" s="349"/>
      <c r="F41" s="349"/>
      <c r="G41" s="349"/>
      <c r="H41" s="349"/>
      <c r="I41" s="349"/>
      <c r="J41" s="349"/>
      <c r="K41" s="349"/>
      <c r="L41" s="349"/>
      <c r="M41" s="349"/>
      <c r="N41" s="349"/>
      <c r="O41" s="349"/>
      <c r="P41" s="349"/>
      <c r="Q41" s="349"/>
    </row>
    <row r="42" spans="1:28">
      <c r="B42" s="34" t="s">
        <v>116</v>
      </c>
    </row>
    <row r="43" spans="1:28">
      <c r="B43" s="345" t="s">
        <v>120</v>
      </c>
      <c r="C43" s="345"/>
      <c r="D43" s="345"/>
      <c r="E43" s="345"/>
      <c r="F43" s="345"/>
      <c r="G43" s="345"/>
      <c r="H43" s="345"/>
      <c r="I43" s="345"/>
      <c r="J43" s="345"/>
      <c r="K43" s="345"/>
      <c r="L43" s="345"/>
      <c r="M43" s="345"/>
      <c r="N43" s="345"/>
      <c r="O43" s="345"/>
      <c r="P43" s="345"/>
      <c r="Q43" s="345"/>
    </row>
    <row r="44" spans="1:28">
      <c r="B44" s="345"/>
      <c r="C44" s="345"/>
      <c r="D44" s="345"/>
      <c r="E44" s="345"/>
      <c r="F44" s="345"/>
      <c r="G44" s="345"/>
      <c r="H44" s="345"/>
      <c r="I44" s="345"/>
      <c r="J44" s="345"/>
      <c r="K44" s="345"/>
      <c r="L44" s="345"/>
      <c r="M44" s="345"/>
      <c r="N44" s="345"/>
      <c r="O44" s="345"/>
      <c r="P44" s="345"/>
      <c r="Q44" s="345"/>
    </row>
    <row r="45" spans="1:28">
      <c r="B45" s="345" t="s">
        <v>294</v>
      </c>
      <c r="C45" s="345"/>
      <c r="D45" s="345"/>
      <c r="E45" s="345"/>
      <c r="F45" s="345"/>
      <c r="G45" s="345"/>
      <c r="H45" s="345"/>
      <c r="I45" s="345"/>
      <c r="J45" s="345"/>
      <c r="K45" s="345"/>
      <c r="L45" s="345"/>
      <c r="M45" s="345"/>
      <c r="N45" s="345"/>
      <c r="O45" s="345"/>
      <c r="P45" s="345"/>
      <c r="Q45" s="67"/>
    </row>
    <row r="46" spans="1:28">
      <c r="B46" s="345" t="s">
        <v>406</v>
      </c>
      <c r="C46" s="345"/>
      <c r="D46" s="345"/>
      <c r="E46" s="345"/>
      <c r="F46" s="345"/>
      <c r="G46" s="345"/>
      <c r="H46" s="345"/>
      <c r="I46" s="345"/>
      <c r="J46" s="345"/>
      <c r="K46" s="164"/>
      <c r="L46" s="164"/>
      <c r="M46" s="213"/>
      <c r="N46" s="164"/>
      <c r="O46" s="164"/>
      <c r="P46" s="164"/>
      <c r="Q46" s="67"/>
    </row>
    <row r="47" spans="1:28">
      <c r="B47" s="313" t="s">
        <v>415</v>
      </c>
      <c r="D47" s="163"/>
      <c r="E47" s="164"/>
      <c r="F47" s="164"/>
      <c r="G47" s="164"/>
      <c r="H47" s="164"/>
      <c r="I47" s="164"/>
      <c r="J47" s="164"/>
    </row>
  </sheetData>
  <mergeCells count="11">
    <mergeCell ref="B1:T1"/>
    <mergeCell ref="B38:Q39"/>
    <mergeCell ref="B40:Q41"/>
    <mergeCell ref="Y2:AB2"/>
    <mergeCell ref="B46:J46"/>
    <mergeCell ref="B45:P45"/>
    <mergeCell ref="C2:C3"/>
    <mergeCell ref="B2:B3"/>
    <mergeCell ref="D2:N2"/>
    <mergeCell ref="O2:X2"/>
    <mergeCell ref="B43:Q44"/>
  </mergeCells>
  <pageMargins left="0.70866141732283472" right="0.70866141732283472" top="0.74803149606299213" bottom="0.74803149606299213" header="0.31496062992125984" footer="0.31496062992125984"/>
  <pageSetup paperSize="5" scale="65" orientation="landscape" horizontalDpi="0" verticalDpi="0" r:id="rId1"/>
</worksheet>
</file>

<file path=xl/worksheets/sheet16.xml><?xml version="1.0" encoding="utf-8"?>
<worksheet xmlns="http://schemas.openxmlformats.org/spreadsheetml/2006/main" xmlns:r="http://schemas.openxmlformats.org/officeDocument/2006/relationships">
  <dimension ref="A1:AJ49"/>
  <sheetViews>
    <sheetView workbookViewId="0">
      <pane xSplit="1" ySplit="3" topLeftCell="V25" activePane="bottomRight" state="frozen"/>
      <selection activeCell="A35" sqref="A35"/>
      <selection pane="topRight" activeCell="A35" sqref="A35"/>
      <selection pane="bottomLeft" activeCell="A35" sqref="A35"/>
      <selection pane="bottomRight" activeCell="AC4" sqref="AC4:AC27"/>
    </sheetView>
  </sheetViews>
  <sheetFormatPr defaultColWidth="9.140625" defaultRowHeight="15"/>
  <cols>
    <col min="1" max="1" width="14.85546875" style="34" customWidth="1"/>
    <col min="2" max="2" width="13.28515625" style="34" customWidth="1"/>
    <col min="3" max="3" width="13.28515625" style="163" customWidth="1"/>
    <col min="4" max="4" width="15" style="34" customWidth="1"/>
    <col min="5" max="5" width="14.5703125" style="34" customWidth="1"/>
    <col min="6" max="6" width="15.140625" style="34" customWidth="1"/>
    <col min="7" max="7" width="15.7109375" style="34" customWidth="1"/>
    <col min="8" max="8" width="15.7109375" style="184" customWidth="1"/>
    <col min="9" max="9" width="14.85546875" style="34" customWidth="1"/>
    <col min="10" max="11" width="14.85546875" style="95" customWidth="1"/>
    <col min="12" max="12" width="16.5703125" style="95" customWidth="1"/>
    <col min="13" max="13" width="16.28515625" style="95" customWidth="1"/>
    <col min="14" max="14" width="16.28515625" style="192" customWidth="1"/>
    <col min="15" max="15" width="15" style="34" customWidth="1"/>
    <col min="16" max="16" width="14" style="34" customWidth="1"/>
    <col min="17" max="17" width="17.5703125" style="34" customWidth="1"/>
    <col min="18" max="18" width="16.28515625" style="34" customWidth="1"/>
    <col min="19" max="19" width="16.5703125" style="34" customWidth="1"/>
    <col min="20" max="20" width="16.5703125" style="95" customWidth="1"/>
    <col min="21" max="21" width="20.7109375" style="95" customWidth="1"/>
    <col min="22" max="22" width="22.140625" style="95" customWidth="1"/>
    <col min="23" max="23" width="16.5703125" style="95" customWidth="1"/>
    <col min="24" max="24" width="16.5703125" style="224" customWidth="1"/>
    <col min="25" max="25" width="22.140625" style="34" customWidth="1"/>
    <col min="26" max="26" width="14.140625" style="34" customWidth="1"/>
    <col min="27" max="27" width="17.85546875" style="34" customWidth="1"/>
    <col min="28" max="28" width="12.42578125" style="34" customWidth="1"/>
    <col min="29" max="29" width="10.42578125" style="34" customWidth="1"/>
    <col min="30" max="33" width="9.140625" style="34"/>
    <col min="34" max="34" width="12.140625" style="34" customWidth="1"/>
    <col min="35" max="35" width="9.140625" style="34"/>
    <col min="36" max="36" width="10" style="34" customWidth="1"/>
    <col min="37" max="16384" width="9.140625" style="34"/>
  </cols>
  <sheetData>
    <row r="1" spans="1:36" ht="44.25" customHeight="1">
      <c r="A1" s="22" t="s">
        <v>144</v>
      </c>
      <c r="B1" s="347" t="s">
        <v>18</v>
      </c>
      <c r="C1" s="346"/>
      <c r="D1" s="346"/>
      <c r="E1" s="346"/>
      <c r="F1" s="346"/>
      <c r="G1" s="346"/>
      <c r="H1" s="346"/>
      <c r="I1" s="346"/>
      <c r="J1" s="346"/>
      <c r="K1" s="346"/>
      <c r="L1" s="346"/>
      <c r="M1" s="346"/>
      <c r="N1" s="346"/>
      <c r="O1" s="346"/>
      <c r="P1" s="346"/>
      <c r="Q1" s="346"/>
      <c r="R1" s="346"/>
      <c r="S1" s="346"/>
      <c r="T1" s="346"/>
      <c r="U1" s="346"/>
      <c r="V1" s="346"/>
      <c r="W1" s="346"/>
      <c r="X1" s="346"/>
      <c r="Y1" s="346"/>
      <c r="Z1" s="346"/>
    </row>
    <row r="2" spans="1:36" s="163" customFormat="1" ht="44.25" customHeight="1">
      <c r="A2" s="22"/>
      <c r="B2" s="351" t="s">
        <v>84</v>
      </c>
      <c r="C2" s="355" t="s">
        <v>292</v>
      </c>
      <c r="D2" s="347" t="s">
        <v>288</v>
      </c>
      <c r="E2" s="346"/>
      <c r="F2" s="346"/>
      <c r="G2" s="346"/>
      <c r="H2" s="346"/>
      <c r="I2" s="346"/>
      <c r="J2" s="346"/>
      <c r="K2" s="346"/>
      <c r="L2" s="346"/>
      <c r="M2" s="346"/>
      <c r="N2" s="346"/>
      <c r="O2" s="346"/>
      <c r="P2" s="347" t="s">
        <v>321</v>
      </c>
      <c r="Q2" s="346"/>
      <c r="R2" s="346"/>
      <c r="S2" s="346"/>
      <c r="T2" s="346"/>
      <c r="U2" s="346"/>
      <c r="V2" s="346"/>
      <c r="W2" s="346"/>
      <c r="X2" s="346"/>
      <c r="Y2" s="346"/>
      <c r="Z2" s="350"/>
      <c r="AA2" s="347" t="s">
        <v>322</v>
      </c>
      <c r="AB2" s="346"/>
      <c r="AC2" s="346"/>
      <c r="AD2" s="346"/>
      <c r="AE2" s="336"/>
      <c r="AF2" s="336"/>
      <c r="AG2" s="336"/>
      <c r="AH2" s="336"/>
      <c r="AI2" s="336"/>
      <c r="AJ2" s="336"/>
    </row>
    <row r="3" spans="1:36" ht="92.25" customHeight="1">
      <c r="A3" s="14"/>
      <c r="B3" s="352"/>
      <c r="C3" s="356"/>
      <c r="D3" s="7" t="s">
        <v>83</v>
      </c>
      <c r="E3" s="15" t="s">
        <v>112</v>
      </c>
      <c r="F3" s="7" t="s">
        <v>93</v>
      </c>
      <c r="G3" s="7" t="s">
        <v>94</v>
      </c>
      <c r="H3" s="7" t="s">
        <v>115</v>
      </c>
      <c r="I3" s="7" t="s">
        <v>114</v>
      </c>
      <c r="J3" s="7" t="s">
        <v>212</v>
      </c>
      <c r="K3" s="93" t="s">
        <v>213</v>
      </c>
      <c r="L3" s="7" t="s">
        <v>214</v>
      </c>
      <c r="M3" s="7" t="s">
        <v>215</v>
      </c>
      <c r="N3" s="196" t="s">
        <v>400</v>
      </c>
      <c r="O3" s="7" t="s">
        <v>109</v>
      </c>
      <c r="P3" s="131" t="s">
        <v>130</v>
      </c>
      <c r="Q3" s="49" t="s">
        <v>87</v>
      </c>
      <c r="R3" s="7" t="s">
        <v>110</v>
      </c>
      <c r="S3" s="7" t="s">
        <v>111</v>
      </c>
      <c r="T3" s="7" t="s">
        <v>219</v>
      </c>
      <c r="U3" s="7" t="s">
        <v>218</v>
      </c>
      <c r="V3" s="7" t="s">
        <v>217</v>
      </c>
      <c r="W3" s="7" t="s">
        <v>216</v>
      </c>
      <c r="X3" s="236" t="s">
        <v>403</v>
      </c>
      <c r="Y3" s="227" t="s">
        <v>405</v>
      </c>
      <c r="Z3" s="7" t="s">
        <v>119</v>
      </c>
      <c r="AA3" s="240" t="s">
        <v>110</v>
      </c>
      <c r="AB3" s="7" t="s">
        <v>111</v>
      </c>
      <c r="AC3" s="323" t="s">
        <v>431</v>
      </c>
      <c r="AD3" s="7" t="s">
        <v>296</v>
      </c>
    </row>
    <row r="4" spans="1:36">
      <c r="A4" s="5">
        <v>1990</v>
      </c>
      <c r="B4" s="58">
        <f>'A-3'!K3</f>
        <v>27438.353541120003</v>
      </c>
      <c r="C4" s="146">
        <f>'A-13'!K3</f>
        <v>7529.5192694400002</v>
      </c>
      <c r="D4" s="57" t="s">
        <v>34</v>
      </c>
      <c r="E4" s="53">
        <f>SUM('A-6'!M3:N3)</f>
        <v>1135828.9694092406</v>
      </c>
      <c r="F4" s="58">
        <f>'A-1'!K3</f>
        <v>65.924999999999997</v>
      </c>
      <c r="G4" s="58">
        <f>'A-1'!K59</f>
        <v>120.327</v>
      </c>
      <c r="H4" s="58">
        <f>'A-1'!K88</f>
        <v>90.914000000000001</v>
      </c>
      <c r="I4" s="59">
        <f>'A-2'!K3</f>
        <v>157.16900000000001</v>
      </c>
      <c r="J4" s="60" t="s">
        <v>34</v>
      </c>
      <c r="K4" s="60" t="s">
        <v>34</v>
      </c>
      <c r="L4" s="60" t="s">
        <v>34</v>
      </c>
      <c r="M4" s="60" t="s">
        <v>34</v>
      </c>
      <c r="N4" s="222">
        <f>'A-9'!K3</f>
        <v>90.281999999999996</v>
      </c>
      <c r="O4" s="53">
        <f>SUM('A-7'!M3:N3)</f>
        <v>83758.522778205646</v>
      </c>
      <c r="P4" s="132" t="str">
        <f t="shared" ref="P4:P26" si="0">IFERROR($B4/D4,"..")</f>
        <v>..</v>
      </c>
      <c r="Q4" s="48">
        <f t="shared" ref="Q4:Q26" si="1">IFERROR($B4/E4,"..")</f>
        <v>2.4157117206995562E-2</v>
      </c>
      <c r="R4" s="58">
        <f>'A-1'!K3</f>
        <v>65.924999999999997</v>
      </c>
      <c r="S4" s="58">
        <f>IFERROR($B4/I4,"..")</f>
        <v>174.57866081173768</v>
      </c>
      <c r="T4" s="62" t="str">
        <f t="shared" ref="T4:W19" si="2">IFERROR($B4/J4,"..")</f>
        <v>..</v>
      </c>
      <c r="U4" s="62" t="str">
        <f t="shared" si="2"/>
        <v>..</v>
      </c>
      <c r="V4" s="62" t="str">
        <f t="shared" si="2"/>
        <v>..</v>
      </c>
      <c r="W4" s="62" t="str">
        <f t="shared" si="2"/>
        <v>..</v>
      </c>
      <c r="X4" s="232">
        <f>IFERROR($B4/N4,"..")</f>
        <v>303.91831750647975</v>
      </c>
      <c r="Y4" s="61">
        <f>O4/B4</f>
        <v>3.0526074624952413</v>
      </c>
      <c r="Z4" s="59">
        <f>'A-8'!K3</f>
        <v>85.364999999999995</v>
      </c>
      <c r="AA4" s="187">
        <f>'A-11'!K3</f>
        <v>61.146000000000001</v>
      </c>
      <c r="AB4" s="62">
        <f t="shared" ref="AB4" si="3">IFERROR($C4/I4,"..")</f>
        <v>47.907152615592132</v>
      </c>
      <c r="AC4" s="61">
        <f>IFERROR(O4/C4,"..")</f>
        <v>11.124019978029102</v>
      </c>
      <c r="AD4" s="59">
        <f>'A-12'!K3</f>
        <v>60.524000000000001</v>
      </c>
    </row>
    <row r="5" spans="1:36">
      <c r="A5" s="5">
        <v>1991</v>
      </c>
      <c r="B5" s="58">
        <f>'A-3'!K4</f>
        <v>26655.020528640001</v>
      </c>
      <c r="C5" s="136">
        <f>'A-13'!K4</f>
        <v>7281.0101506100009</v>
      </c>
      <c r="D5" s="57" t="s">
        <v>34</v>
      </c>
      <c r="E5" s="53">
        <f>SUM('A-6'!M4:N4)</f>
        <v>1130963.7281408857</v>
      </c>
      <c r="F5" s="58">
        <f>'A-1'!K4</f>
        <v>67.204999999999998</v>
      </c>
      <c r="G5" s="58">
        <f>'A-1'!K60</f>
        <v>115.78400000000001</v>
      </c>
      <c r="H5" s="58">
        <f>'A-1'!K89</f>
        <v>91.8</v>
      </c>
      <c r="I5" s="59">
        <f>'A-2'!K4</f>
        <v>158.41</v>
      </c>
      <c r="J5" s="60" t="s">
        <v>34</v>
      </c>
      <c r="K5" s="60" t="s">
        <v>34</v>
      </c>
      <c r="L5" s="60" t="s">
        <v>34</v>
      </c>
      <c r="M5" s="60" t="s">
        <v>34</v>
      </c>
      <c r="N5" s="222">
        <f>'A-9'!K4</f>
        <v>87.850999999999999</v>
      </c>
      <c r="O5" s="53">
        <f>SUM('A-7'!M4:N4)</f>
        <v>95393.023541301343</v>
      </c>
      <c r="P5" s="132" t="str">
        <f t="shared" si="0"/>
        <v>..</v>
      </c>
      <c r="Q5" s="48">
        <f t="shared" si="1"/>
        <v>2.3568413261543211E-2</v>
      </c>
      <c r="R5" s="58">
        <f>'A-1'!K4</f>
        <v>67.204999999999998</v>
      </c>
      <c r="S5" s="58">
        <f t="shared" ref="S5:S27" si="4">IFERROR($B5/I5,"..")</f>
        <v>168.26602189659744</v>
      </c>
      <c r="T5" s="62" t="str">
        <f t="shared" si="2"/>
        <v>..</v>
      </c>
      <c r="U5" s="62" t="str">
        <f t="shared" si="2"/>
        <v>..</v>
      </c>
      <c r="V5" s="62" t="str">
        <f t="shared" si="2"/>
        <v>..</v>
      </c>
      <c r="W5" s="62" t="str">
        <f t="shared" si="2"/>
        <v>..</v>
      </c>
      <c r="X5" s="232">
        <f t="shared" ref="X5:X27" si="5">IFERROR($B5/N5,"..")</f>
        <v>303.41169171255876</v>
      </c>
      <c r="Y5" s="234">
        <f t="shared" ref="Y5:Y26" si="6">O5/B5</f>
        <v>3.5788013533437151</v>
      </c>
      <c r="Z5" s="59">
        <f>'A-8'!K4</f>
        <v>85.253</v>
      </c>
      <c r="AA5" s="187">
        <f>'A-11'!K4</f>
        <v>62.045999999999999</v>
      </c>
      <c r="AB5" s="62">
        <f t="shared" ref="AB5:AB27" si="7">IFERROR($C5/I5,"..")</f>
        <v>45.96307146398587</v>
      </c>
      <c r="AC5" s="331">
        <f t="shared" ref="AC5:AC27" si="8">IFERROR(O5/C5,"..")</f>
        <v>13.101619358861813</v>
      </c>
      <c r="AD5" s="59">
        <f>'A-12'!K4</f>
        <v>60.225000000000001</v>
      </c>
    </row>
    <row r="6" spans="1:36">
      <c r="A6" s="5">
        <v>1992</v>
      </c>
      <c r="B6" s="58">
        <f>'A-3'!K5</f>
        <v>27088.98261504</v>
      </c>
      <c r="C6" s="136">
        <f>'A-13'!K5</f>
        <v>7500.6769531399987</v>
      </c>
      <c r="D6" s="57" t="s">
        <v>34</v>
      </c>
      <c r="E6" s="53">
        <f>SUM('A-6'!M5:N5)</f>
        <v>1113198.2685594007</v>
      </c>
      <c r="F6" s="58">
        <f>'A-1'!K5</f>
        <v>70.972999999999999</v>
      </c>
      <c r="G6" s="58">
        <f>'A-1'!K61</f>
        <v>111.93899999999999</v>
      </c>
      <c r="H6" s="58">
        <f>'A-1'!K90</f>
        <v>92.227000000000004</v>
      </c>
      <c r="I6" s="59">
        <f>'A-2'!K5</f>
        <v>153.53</v>
      </c>
      <c r="J6" s="60" t="s">
        <v>34</v>
      </c>
      <c r="K6" s="60" t="s">
        <v>34</v>
      </c>
      <c r="L6" s="60" t="s">
        <v>34</v>
      </c>
      <c r="M6" s="60" t="s">
        <v>34</v>
      </c>
      <c r="N6" s="222">
        <f>'A-9'!K5</f>
        <v>88.855000000000004</v>
      </c>
      <c r="O6" s="53">
        <f>SUM('A-7'!M5:N5)</f>
        <v>81585.239312162535</v>
      </c>
      <c r="P6" s="132" t="str">
        <f t="shared" si="0"/>
        <v>..</v>
      </c>
      <c r="Q6" s="48">
        <f t="shared" si="1"/>
        <v>2.4334373651241914E-2</v>
      </c>
      <c r="R6" s="58">
        <f>'A-1'!K5</f>
        <v>70.972999999999999</v>
      </c>
      <c r="S6" s="58">
        <f t="shared" si="4"/>
        <v>176.44097319768125</v>
      </c>
      <c r="T6" s="62" t="str">
        <f t="shared" si="2"/>
        <v>..</v>
      </c>
      <c r="U6" s="62" t="str">
        <f t="shared" si="2"/>
        <v>..</v>
      </c>
      <c r="V6" s="62" t="str">
        <f t="shared" si="2"/>
        <v>..</v>
      </c>
      <c r="W6" s="62" t="str">
        <f t="shared" si="2"/>
        <v>..</v>
      </c>
      <c r="X6" s="232">
        <f t="shared" si="5"/>
        <v>304.86728507163355</v>
      </c>
      <c r="Y6" s="234">
        <f t="shared" si="6"/>
        <v>3.0117498494338366</v>
      </c>
      <c r="Z6" s="59">
        <f>'A-8'!K5</f>
        <v>86.757999999999996</v>
      </c>
      <c r="AA6" s="187">
        <f>'A-11'!K5</f>
        <v>66.421000000000006</v>
      </c>
      <c r="AB6" s="62">
        <f t="shared" si="7"/>
        <v>48.854796802839829</v>
      </c>
      <c r="AC6" s="331">
        <f t="shared" si="8"/>
        <v>10.877050141188738</v>
      </c>
      <c r="AD6" s="59">
        <f>'A-12'!K5</f>
        <v>64.161000000000001</v>
      </c>
    </row>
    <row r="7" spans="1:36">
      <c r="A7" s="5">
        <v>1993</v>
      </c>
      <c r="B7" s="58">
        <f>'A-3'!K6</f>
        <v>28468.856263680002</v>
      </c>
      <c r="C7" s="136">
        <f>'A-13'!K6</f>
        <v>8059.1014126000009</v>
      </c>
      <c r="D7" s="57" t="s">
        <v>34</v>
      </c>
      <c r="E7" s="53">
        <f>SUM('A-6'!M6:N6)</f>
        <v>1103060.3066219527</v>
      </c>
      <c r="F7" s="58">
        <f>'A-1'!K6</f>
        <v>77.42</v>
      </c>
      <c r="G7" s="58">
        <f>'A-1'!K62</f>
        <v>108.947</v>
      </c>
      <c r="H7" s="58">
        <f>'A-1'!K91</f>
        <v>93.168000000000006</v>
      </c>
      <c r="I7" s="59">
        <f>'A-2'!K6</f>
        <v>151.05600000000001</v>
      </c>
      <c r="J7" s="60" t="s">
        <v>34</v>
      </c>
      <c r="K7" s="60" t="s">
        <v>34</v>
      </c>
      <c r="L7" s="60" t="s">
        <v>34</v>
      </c>
      <c r="M7" s="60" t="s">
        <v>34</v>
      </c>
      <c r="N7" s="222">
        <f>'A-9'!K6</f>
        <v>92.66</v>
      </c>
      <c r="O7" s="53">
        <f>SUM('A-7'!M6:N6)</f>
        <v>79683.607955370157</v>
      </c>
      <c r="P7" s="132" t="str">
        <f t="shared" si="0"/>
        <v>..</v>
      </c>
      <c r="Q7" s="48">
        <f t="shared" si="1"/>
        <v>2.5808975350462879E-2</v>
      </c>
      <c r="R7" s="58">
        <f>'A-1'!K6</f>
        <v>77.42</v>
      </c>
      <c r="S7" s="58">
        <f t="shared" si="4"/>
        <v>188.46557742612012</v>
      </c>
      <c r="T7" s="62" t="str">
        <f t="shared" si="2"/>
        <v>..</v>
      </c>
      <c r="U7" s="62" t="str">
        <f t="shared" si="2"/>
        <v>..</v>
      </c>
      <c r="V7" s="62" t="str">
        <f t="shared" si="2"/>
        <v>..</v>
      </c>
      <c r="W7" s="62" t="str">
        <f t="shared" si="2"/>
        <v>..</v>
      </c>
      <c r="X7" s="232">
        <f t="shared" si="5"/>
        <v>307.23997694452839</v>
      </c>
      <c r="Y7" s="234">
        <f t="shared" si="6"/>
        <v>2.7989746836801768</v>
      </c>
      <c r="Z7" s="59">
        <f>'A-8'!K6</f>
        <v>89.081999999999994</v>
      </c>
      <c r="AA7" s="187">
        <f>'A-11'!K6</f>
        <v>74.075000000000003</v>
      </c>
      <c r="AB7" s="62">
        <f t="shared" si="7"/>
        <v>53.351746455619107</v>
      </c>
      <c r="AC7" s="331">
        <f t="shared" si="8"/>
        <v>9.8874060364582128</v>
      </c>
      <c r="AD7" s="59">
        <f>'A-12'!K6</f>
        <v>70.808000000000007</v>
      </c>
    </row>
    <row r="8" spans="1:36">
      <c r="A8" s="5">
        <v>1994</v>
      </c>
      <c r="B8" s="58">
        <f>'A-3'!K7</f>
        <v>30753.1320576</v>
      </c>
      <c r="C8" s="136">
        <f>'A-13'!K7</f>
        <v>8461.9634434999989</v>
      </c>
      <c r="D8" s="57" t="s">
        <v>34</v>
      </c>
      <c r="E8" s="53">
        <f>SUM('A-6'!M7:N7)</f>
        <v>1180081.7422853177</v>
      </c>
      <c r="F8" s="58">
        <f>'A-1'!K7</f>
        <v>82.028000000000006</v>
      </c>
      <c r="G8" s="58">
        <f>'A-1'!K63</f>
        <v>111.664</v>
      </c>
      <c r="H8" s="58">
        <f>'A-1'!K92</f>
        <v>93.661000000000001</v>
      </c>
      <c r="I8" s="59">
        <f>'A-2'!K7</f>
        <v>143.54300000000001</v>
      </c>
      <c r="J8" s="60" t="s">
        <v>34</v>
      </c>
      <c r="K8" s="60" t="s">
        <v>34</v>
      </c>
      <c r="L8" s="60" t="s">
        <v>34</v>
      </c>
      <c r="M8" s="60" t="s">
        <v>34</v>
      </c>
      <c r="N8" s="222">
        <f>'A-9'!K7</f>
        <v>101.17100000000001</v>
      </c>
      <c r="O8" s="53">
        <f>SUM('A-7'!M7:N7)</f>
        <v>80495.583194003906</v>
      </c>
      <c r="P8" s="132" t="str">
        <f t="shared" si="0"/>
        <v>..</v>
      </c>
      <c r="Q8" s="48">
        <f t="shared" si="1"/>
        <v>2.6060171050561489E-2</v>
      </c>
      <c r="R8" s="58">
        <f>'A-1'!K7</f>
        <v>82.028000000000006</v>
      </c>
      <c r="S8" s="58">
        <f t="shared" si="4"/>
        <v>214.24334211769295</v>
      </c>
      <c r="T8" s="62" t="str">
        <f t="shared" si="2"/>
        <v>..</v>
      </c>
      <c r="U8" s="62" t="str">
        <f t="shared" si="2"/>
        <v>..</v>
      </c>
      <c r="V8" s="62" t="str">
        <f t="shared" si="2"/>
        <v>..</v>
      </c>
      <c r="W8" s="62" t="str">
        <f t="shared" si="2"/>
        <v>..</v>
      </c>
      <c r="X8" s="232">
        <f t="shared" si="5"/>
        <v>303.97181067301892</v>
      </c>
      <c r="Y8" s="234">
        <f t="shared" si="6"/>
        <v>2.61747593849099</v>
      </c>
      <c r="Z8" s="59">
        <f>'A-8'!K7</f>
        <v>90.137</v>
      </c>
      <c r="AA8" s="187">
        <f>'A-11'!K7</f>
        <v>76.287000000000006</v>
      </c>
      <c r="AB8" s="62">
        <f t="shared" si="7"/>
        <v>58.950721689667894</v>
      </c>
      <c r="AC8" s="331">
        <f t="shared" si="8"/>
        <v>9.51263660395934</v>
      </c>
      <c r="AD8" s="59">
        <f>'A-12'!K7</f>
        <v>73.453000000000003</v>
      </c>
    </row>
    <row r="9" spans="1:36">
      <c r="A9" s="5">
        <v>1995</v>
      </c>
      <c r="B9" s="58">
        <f>'A-3'!K8</f>
        <v>31584.578257919995</v>
      </c>
      <c r="C9" s="136">
        <f>'A-13'!K8</f>
        <v>8508.8554674199986</v>
      </c>
      <c r="D9" s="57" t="s">
        <v>34</v>
      </c>
      <c r="E9" s="53">
        <f>SUM('A-6'!M8:N8)</f>
        <v>1177352.4745269865</v>
      </c>
      <c r="F9" s="58">
        <f>'A-1'!K8</f>
        <v>80.153999999999996</v>
      </c>
      <c r="G9" s="58">
        <f>'A-1'!K64</f>
        <v>118.20399999999999</v>
      </c>
      <c r="H9" s="58">
        <f>'A-1'!K93</f>
        <v>94.331000000000003</v>
      </c>
      <c r="I9" s="59">
        <f>'A-2'!K8</f>
        <v>149.44</v>
      </c>
      <c r="J9" s="60" t="s">
        <v>34</v>
      </c>
      <c r="K9" s="60" t="s">
        <v>34</v>
      </c>
      <c r="L9" s="60" t="s">
        <v>34</v>
      </c>
      <c r="M9" s="60" t="s">
        <v>34</v>
      </c>
      <c r="N9" s="222">
        <f>'A-9'!K8</f>
        <v>104.82599999999999</v>
      </c>
      <c r="O9" s="53">
        <f>SUM('A-7'!M8:N8)</f>
        <v>93551.328093186035</v>
      </c>
      <c r="P9" s="132" t="str">
        <f t="shared" si="0"/>
        <v>..</v>
      </c>
      <c r="Q9" s="48">
        <f t="shared" si="1"/>
        <v>2.6826782073575226E-2</v>
      </c>
      <c r="R9" s="58">
        <f>'A-1'!K8</f>
        <v>80.153999999999996</v>
      </c>
      <c r="S9" s="58">
        <f t="shared" si="4"/>
        <v>211.3529059014989</v>
      </c>
      <c r="T9" s="62" t="str">
        <f t="shared" si="2"/>
        <v>..</v>
      </c>
      <c r="U9" s="62" t="str">
        <f t="shared" si="2"/>
        <v>..</v>
      </c>
      <c r="V9" s="62" t="str">
        <f t="shared" si="2"/>
        <v>..</v>
      </c>
      <c r="W9" s="62" t="str">
        <f t="shared" si="2"/>
        <v>..</v>
      </c>
      <c r="X9" s="232">
        <f t="shared" si="5"/>
        <v>301.30481233587085</v>
      </c>
      <c r="Y9" s="234">
        <f t="shared" si="6"/>
        <v>2.9619305766645012</v>
      </c>
      <c r="Z9" s="59">
        <f>'A-8'!K8</f>
        <v>88.911000000000001</v>
      </c>
      <c r="AA9" s="187">
        <f>'A-11'!K8</f>
        <v>72.983999999999995</v>
      </c>
      <c r="AB9" s="62">
        <f t="shared" si="7"/>
        <v>56.938272667425046</v>
      </c>
      <c r="AC9" s="331">
        <f t="shared" si="8"/>
        <v>10.994584224798459</v>
      </c>
      <c r="AD9" s="59">
        <f>'A-12'!K8</f>
        <v>70.19</v>
      </c>
    </row>
    <row r="10" spans="1:36">
      <c r="A10" s="5">
        <v>1996</v>
      </c>
      <c r="B10" s="58">
        <f>'A-3'!K9</f>
        <v>31575.773230080002</v>
      </c>
      <c r="C10" s="136">
        <f>'A-13'!K9</f>
        <v>8604.9655085100003</v>
      </c>
      <c r="D10" s="57" t="s">
        <v>34</v>
      </c>
      <c r="E10" s="53">
        <f>SUM('A-6'!M9:N9)</f>
        <v>1174109.8950354508</v>
      </c>
      <c r="F10" s="58">
        <f>'A-1'!K9</f>
        <v>83.213999999999999</v>
      </c>
      <c r="G10" s="58">
        <f>'A-1'!K65</f>
        <v>114.142</v>
      </c>
      <c r="H10" s="58">
        <f>'A-1'!K94</f>
        <v>94.593000000000004</v>
      </c>
      <c r="I10" s="59">
        <f>'A-2'!K9</f>
        <v>152.471</v>
      </c>
      <c r="J10" s="60" t="s">
        <v>34</v>
      </c>
      <c r="K10" s="60" t="s">
        <v>34</v>
      </c>
      <c r="L10" s="60" t="s">
        <v>34</v>
      </c>
      <c r="M10" s="60" t="s">
        <v>34</v>
      </c>
      <c r="N10" s="222">
        <f>'A-9'!K9</f>
        <v>104.13200000000001</v>
      </c>
      <c r="O10" s="53">
        <f>SUM('A-7'!M9:N9)</f>
        <v>73048.547168101097</v>
      </c>
      <c r="P10" s="132" t="str">
        <f t="shared" si="0"/>
        <v>..</v>
      </c>
      <c r="Q10" s="48">
        <f t="shared" si="1"/>
        <v>2.6893371194292345E-2</v>
      </c>
      <c r="R10" s="58">
        <f>'A-1'!K9</f>
        <v>83.213999999999999</v>
      </c>
      <c r="S10" s="58">
        <f t="shared" si="4"/>
        <v>207.0936324289865</v>
      </c>
      <c r="T10" s="62" t="str">
        <f t="shared" si="2"/>
        <v>..</v>
      </c>
      <c r="U10" s="62" t="str">
        <f t="shared" si="2"/>
        <v>..</v>
      </c>
      <c r="V10" s="62" t="str">
        <f t="shared" si="2"/>
        <v>..</v>
      </c>
      <c r="W10" s="62" t="str">
        <f t="shared" si="2"/>
        <v>..</v>
      </c>
      <c r="X10" s="232">
        <f t="shared" si="5"/>
        <v>303.22833739945452</v>
      </c>
      <c r="Y10" s="234">
        <f t="shared" si="6"/>
        <v>2.313436527296596</v>
      </c>
      <c r="Z10" s="59">
        <f>'A-8'!K9</f>
        <v>89.599000000000004</v>
      </c>
      <c r="AA10" s="187">
        <f>'A-11'!K9</f>
        <v>76.646000000000001</v>
      </c>
      <c r="AB10" s="62">
        <f t="shared" si="7"/>
        <v>56.43673556617324</v>
      </c>
      <c r="AC10" s="331">
        <f t="shared" si="8"/>
        <v>8.4891156270014942</v>
      </c>
      <c r="AD10" s="59">
        <f>'A-12'!K9</f>
        <v>71.744</v>
      </c>
    </row>
    <row r="11" spans="1:36">
      <c r="A11" s="5">
        <v>1997</v>
      </c>
      <c r="B11" s="58">
        <f>'A-3'!K10</f>
        <v>32504.703667199996</v>
      </c>
      <c r="C11" s="136">
        <f>'A-13'!K10</f>
        <v>8830.4938140300001</v>
      </c>
      <c r="D11" s="57" t="s">
        <v>34</v>
      </c>
      <c r="E11" s="53">
        <f>SUM('A-6'!M10:N10)</f>
        <v>1180463.6285850753</v>
      </c>
      <c r="F11" s="58">
        <f>'A-1'!K10</f>
        <v>86.995000000000005</v>
      </c>
      <c r="G11" s="58">
        <f>'A-1'!K66</f>
        <v>113.004</v>
      </c>
      <c r="H11" s="58">
        <f>'A-1'!K95</f>
        <v>95.108000000000004</v>
      </c>
      <c r="I11" s="59">
        <f>'A-2'!K10</f>
        <v>150.60499999999999</v>
      </c>
      <c r="J11" s="60">
        <f>'A-10'!T56</f>
        <v>96.608900415055132</v>
      </c>
      <c r="K11" s="60">
        <f>'A-10'!T72</f>
        <v>86.84476894978809</v>
      </c>
      <c r="L11" s="60">
        <f>'A-10'!T88</f>
        <v>112.57438490773291</v>
      </c>
      <c r="M11" s="60">
        <f>'A-10'!T104</f>
        <v>117.38028347302003</v>
      </c>
      <c r="N11" s="222">
        <f>'A-9'!K10</f>
        <v>107.363</v>
      </c>
      <c r="O11" s="53">
        <f>SUM('A-7'!M10:N10)</f>
        <v>92544.297772109901</v>
      </c>
      <c r="P11" s="132" t="str">
        <f t="shared" si="0"/>
        <v>..</v>
      </c>
      <c r="Q11" s="48">
        <f t="shared" si="1"/>
        <v>2.753554017260211E-2</v>
      </c>
      <c r="R11" s="58">
        <f>'A-1'!K10</f>
        <v>86.995000000000005</v>
      </c>
      <c r="S11" s="58">
        <f t="shared" si="4"/>
        <v>215.82752011686199</v>
      </c>
      <c r="T11" s="62">
        <f t="shared" si="2"/>
        <v>336.45661556597736</v>
      </c>
      <c r="U11" s="62">
        <f t="shared" si="2"/>
        <v>374.28510732746111</v>
      </c>
      <c r="V11" s="62">
        <f t="shared" si="2"/>
        <v>288.73978475513036</v>
      </c>
      <c r="W11" s="62">
        <f t="shared" si="2"/>
        <v>276.91791760471625</v>
      </c>
      <c r="X11" s="232">
        <f t="shared" si="5"/>
        <v>302.75517326453246</v>
      </c>
      <c r="Y11" s="234">
        <f t="shared" si="6"/>
        <v>2.8471047981124946</v>
      </c>
      <c r="Z11" s="59">
        <f>'A-8'!K10</f>
        <v>90.771000000000001</v>
      </c>
      <c r="AA11" s="187">
        <f>'A-11'!K10</f>
        <v>79.88</v>
      </c>
      <c r="AB11" s="62">
        <f t="shared" si="7"/>
        <v>58.63347042946782</v>
      </c>
      <c r="AC11" s="331">
        <f t="shared" si="8"/>
        <v>10.480081830200067</v>
      </c>
      <c r="AD11" s="59">
        <f>'A-12'!K10</f>
        <v>74.444000000000003</v>
      </c>
    </row>
    <row r="12" spans="1:36">
      <c r="A12" s="5">
        <v>1998</v>
      </c>
      <c r="B12" s="58">
        <f>'A-3'!K11</f>
        <v>30948.414996479994</v>
      </c>
      <c r="C12" s="136">
        <f>'A-13'!K11</f>
        <v>8658.6494327199998</v>
      </c>
      <c r="D12" s="57" t="s">
        <v>34</v>
      </c>
      <c r="E12" s="53">
        <f>SUM('A-6'!M11:N11)</f>
        <v>1145628.7963530892</v>
      </c>
      <c r="F12" s="58">
        <f>'A-1'!K11</f>
        <v>88.533000000000001</v>
      </c>
      <c r="G12" s="58">
        <f>'A-1'!K67</f>
        <v>106.066</v>
      </c>
      <c r="H12" s="58">
        <f>'A-1'!K96</f>
        <v>95.415000000000006</v>
      </c>
      <c r="I12" s="59">
        <f>'A-2'!K11</f>
        <v>145.07900000000001</v>
      </c>
      <c r="J12" s="60">
        <f>'A-10'!T57</f>
        <v>95.803154790242317</v>
      </c>
      <c r="K12" s="60">
        <f>'A-10'!T73</f>
        <v>93.295698272735606</v>
      </c>
      <c r="L12" s="60">
        <f>'A-10'!T89</f>
        <v>108.02945632450147</v>
      </c>
      <c r="M12" s="60">
        <f>'A-10'!T105</f>
        <v>126.01118666956562</v>
      </c>
      <c r="N12" s="222">
        <f>'A-9'!K11</f>
        <v>100.705</v>
      </c>
      <c r="O12" s="53">
        <f>SUM('A-7'!M11:N11)</f>
        <v>68658.600477912609</v>
      </c>
      <c r="P12" s="132" t="str">
        <f t="shared" si="0"/>
        <v>..</v>
      </c>
      <c r="Q12" s="48">
        <f t="shared" si="1"/>
        <v>2.7014348011326978E-2</v>
      </c>
      <c r="R12" s="58">
        <f>'A-1'!K11</f>
        <v>88.533000000000001</v>
      </c>
      <c r="S12" s="58">
        <f t="shared" si="4"/>
        <v>213.32112157155751</v>
      </c>
      <c r="T12" s="62">
        <f t="shared" si="2"/>
        <v>323.04171051820242</v>
      </c>
      <c r="U12" s="62">
        <f t="shared" si="2"/>
        <v>331.72392264011006</v>
      </c>
      <c r="V12" s="62">
        <f t="shared" si="2"/>
        <v>286.48126214313623</v>
      </c>
      <c r="W12" s="62">
        <f t="shared" si="2"/>
        <v>245.60053606696727</v>
      </c>
      <c r="X12" s="232">
        <f t="shared" si="5"/>
        <v>307.31756115863158</v>
      </c>
      <c r="Y12" s="234">
        <f t="shared" si="6"/>
        <v>2.2184851949840305</v>
      </c>
      <c r="Z12" s="59">
        <f>'A-8'!K11</f>
        <v>91.751999999999995</v>
      </c>
      <c r="AA12" s="187">
        <f>'A-11'!K11</f>
        <v>83.718999999999994</v>
      </c>
      <c r="AB12" s="62">
        <f t="shared" si="7"/>
        <v>59.682307106610878</v>
      </c>
      <c r="AC12" s="331">
        <f t="shared" si="8"/>
        <v>7.9294814984032005</v>
      </c>
      <c r="AD12" s="59">
        <f>'A-12'!K11</f>
        <v>76.861000000000004</v>
      </c>
    </row>
    <row r="13" spans="1:36">
      <c r="A13" s="5">
        <v>1999</v>
      </c>
      <c r="B13" s="58">
        <f>'A-3'!K12</f>
        <v>33963.193635839998</v>
      </c>
      <c r="C13" s="136">
        <f>'A-13'!K12</f>
        <v>9567.7406345499985</v>
      </c>
      <c r="D13" s="57" t="s">
        <v>34</v>
      </c>
      <c r="E13" s="53">
        <f>SUM('A-6'!M12:N12)</f>
        <v>1169363.8642861627</v>
      </c>
      <c r="F13" s="58">
        <f>'A-1'!K12</f>
        <v>93.251000000000005</v>
      </c>
      <c r="G13" s="58">
        <f>'A-1'!K68</f>
        <v>110.727</v>
      </c>
      <c r="H13" s="58">
        <f>'A-1'!K97</f>
        <v>95.602999999999994</v>
      </c>
      <c r="I13" s="59">
        <f>'A-2'!K12</f>
        <v>138.941</v>
      </c>
      <c r="J13" s="60">
        <f>'A-10'!T58</f>
        <v>99.267860976937371</v>
      </c>
      <c r="K13" s="60">
        <f>'A-10'!T74</f>
        <v>106.6137459072079</v>
      </c>
      <c r="L13" s="60">
        <f>'A-10'!T90</f>
        <v>130.31708687688646</v>
      </c>
      <c r="M13" s="60">
        <f>'A-10'!T106</f>
        <v>147.43613460451996</v>
      </c>
      <c r="N13" s="222">
        <f>'A-9'!K12</f>
        <v>110.149</v>
      </c>
      <c r="O13" s="53">
        <f>SUM('A-7'!M12:N12)</f>
        <v>78560.613285939442</v>
      </c>
      <c r="P13" s="132" t="str">
        <f t="shared" si="0"/>
        <v>..</v>
      </c>
      <c r="Q13" s="48">
        <f t="shared" si="1"/>
        <v>2.9044162106525162E-2</v>
      </c>
      <c r="R13" s="58">
        <f>'A-1'!K12</f>
        <v>93.251000000000005</v>
      </c>
      <c r="S13" s="58">
        <f t="shared" si="4"/>
        <v>244.44327905974475</v>
      </c>
      <c r="T13" s="62">
        <f t="shared" si="2"/>
        <v>342.13685377718144</v>
      </c>
      <c r="U13" s="62">
        <f t="shared" si="2"/>
        <v>318.56298966739359</v>
      </c>
      <c r="V13" s="62">
        <f t="shared" si="2"/>
        <v>260.61965049852444</v>
      </c>
      <c r="W13" s="62">
        <f t="shared" si="2"/>
        <v>230.35868192653217</v>
      </c>
      <c r="X13" s="232">
        <f t="shared" si="5"/>
        <v>308.33864706751763</v>
      </c>
      <c r="Y13" s="234">
        <f t="shared" si="6"/>
        <v>2.3131103078315221</v>
      </c>
      <c r="Z13" s="59">
        <f>'A-8'!K12</f>
        <v>94.861000000000004</v>
      </c>
      <c r="AA13" s="187">
        <f>'A-11'!K12</f>
        <v>88.789000000000001</v>
      </c>
      <c r="AB13" s="62">
        <f t="shared" si="7"/>
        <v>68.861895585536288</v>
      </c>
      <c r="AC13" s="331">
        <f t="shared" si="8"/>
        <v>8.2109890188964556</v>
      </c>
      <c r="AD13" s="59">
        <f>'A-12'!K12</f>
        <v>84.757000000000005</v>
      </c>
    </row>
    <row r="14" spans="1:36">
      <c r="A14" s="5">
        <v>2000</v>
      </c>
      <c r="B14" s="58">
        <f>'A-3'!K13</f>
        <v>35528.287334400004</v>
      </c>
      <c r="C14" s="136">
        <f>'A-13'!K13</f>
        <v>10001.119696889999</v>
      </c>
      <c r="D14" s="57" t="s">
        <v>34</v>
      </c>
      <c r="E14" s="53">
        <f>SUM('A-6'!M13:N13)</f>
        <v>1180942.1693977348</v>
      </c>
      <c r="F14" s="58">
        <f>'A-1'!K13</f>
        <v>98.995999999999995</v>
      </c>
      <c r="G14" s="58">
        <f>'A-1'!K69</f>
        <v>108.419</v>
      </c>
      <c r="H14" s="58">
        <f>'A-1'!K98</f>
        <v>94.998999999999995</v>
      </c>
      <c r="I14" s="59">
        <f>'A-2'!K13</f>
        <v>135.35</v>
      </c>
      <c r="J14" s="60">
        <f>'A-10'!T59</f>
        <v>108.77565934972844</v>
      </c>
      <c r="K14" s="60">
        <f>'A-10'!T75</f>
        <v>108.27850186151694</v>
      </c>
      <c r="L14" s="60">
        <f>'A-10'!T91</f>
        <v>137.92110200652371</v>
      </c>
      <c r="M14" s="60">
        <f>'A-10'!T107</f>
        <v>156.0670378010656</v>
      </c>
      <c r="N14" s="222">
        <f>'A-9'!K13</f>
        <v>115.26600000000001</v>
      </c>
      <c r="O14" s="53">
        <f>SUM('A-7'!M13:N13)</f>
        <v>68659.080499972319</v>
      </c>
      <c r="P14" s="132" t="str">
        <f t="shared" si="0"/>
        <v>..</v>
      </c>
      <c r="Q14" s="48">
        <f t="shared" si="1"/>
        <v>3.0084696994535278E-2</v>
      </c>
      <c r="R14" s="58">
        <f>'A-1'!K13</f>
        <v>98.995999999999995</v>
      </c>
      <c r="S14" s="58">
        <f t="shared" si="4"/>
        <v>262.49196405171779</v>
      </c>
      <c r="T14" s="62">
        <f t="shared" si="2"/>
        <v>326.61982971918155</v>
      </c>
      <c r="U14" s="62">
        <f t="shared" si="2"/>
        <v>328.11949485447252</v>
      </c>
      <c r="V14" s="62">
        <f t="shared" si="2"/>
        <v>257.59863296857577</v>
      </c>
      <c r="W14" s="62">
        <f t="shared" si="2"/>
        <v>227.64760474077136</v>
      </c>
      <c r="X14" s="232">
        <f t="shared" si="5"/>
        <v>308.22868265056479</v>
      </c>
      <c r="Y14" s="234">
        <f t="shared" si="6"/>
        <v>1.9325187238477906</v>
      </c>
      <c r="Z14" s="59">
        <f>'A-8'!K13</f>
        <v>97.066000000000003</v>
      </c>
      <c r="AA14" s="187">
        <f>'A-11'!K13</f>
        <v>94.188999999999993</v>
      </c>
      <c r="AB14" s="62">
        <f t="shared" si="7"/>
        <v>73.89079938596231</v>
      </c>
      <c r="AC14" s="331">
        <f t="shared" si="8"/>
        <v>6.8651393624778745</v>
      </c>
      <c r="AD14" s="59">
        <f>'A-12'!K13</f>
        <v>90.718000000000004</v>
      </c>
    </row>
    <row r="15" spans="1:36">
      <c r="A15" s="5">
        <v>2001</v>
      </c>
      <c r="B15" s="58">
        <f>'A-3'!K14</f>
        <v>34434.577090559993</v>
      </c>
      <c r="C15" s="136">
        <f>'A-13'!K14</f>
        <v>9539.3635169000008</v>
      </c>
      <c r="D15" s="57" t="s">
        <v>34</v>
      </c>
      <c r="E15" s="53">
        <f>SUM('A-6'!M14:N14)</f>
        <v>1122515.3871788785</v>
      </c>
      <c r="F15" s="58">
        <f>'A-1'!K14</f>
        <v>96.397000000000006</v>
      </c>
      <c r="G15" s="58">
        <f>'A-1'!K70</f>
        <v>110.035</v>
      </c>
      <c r="H15" s="58">
        <f>'A-1'!K99</f>
        <v>96.866</v>
      </c>
      <c r="I15" s="59">
        <f>'A-2'!K14</f>
        <v>130.39500000000001</v>
      </c>
      <c r="J15" s="60">
        <f>'A-10'!T60</f>
        <v>97.334071477386644</v>
      </c>
      <c r="K15" s="60">
        <f>'A-10'!T76</f>
        <v>125.16883831461071</v>
      </c>
      <c r="L15" s="60">
        <f>'A-10'!T92</f>
        <v>153.04172979304377</v>
      </c>
      <c r="M15" s="60">
        <f>'A-10'!T108</f>
        <v>185.71672878213985</v>
      </c>
      <c r="N15" s="222">
        <f>'A-9'!K14</f>
        <v>112.675</v>
      </c>
      <c r="O15" s="53">
        <f>SUM('A-7'!M14:N14)</f>
        <v>75623.199433855552</v>
      </c>
      <c r="P15" s="132" t="str">
        <f t="shared" si="0"/>
        <v>..</v>
      </c>
      <c r="Q15" s="48">
        <f t="shared" si="1"/>
        <v>3.067626286807654E-2</v>
      </c>
      <c r="R15" s="58">
        <f>'A-1'!K14</f>
        <v>96.397000000000006</v>
      </c>
      <c r="S15" s="58">
        <f t="shared" si="4"/>
        <v>264.07896844633603</v>
      </c>
      <c r="T15" s="62">
        <f t="shared" si="2"/>
        <v>353.77721868503244</v>
      </c>
      <c r="U15" s="62">
        <f t="shared" si="2"/>
        <v>275.10503056686525</v>
      </c>
      <c r="V15" s="62">
        <f t="shared" si="2"/>
        <v>225.00122768558222</v>
      </c>
      <c r="W15" s="62">
        <f t="shared" si="2"/>
        <v>185.414514440185</v>
      </c>
      <c r="X15" s="232">
        <f t="shared" si="5"/>
        <v>305.60973677000214</v>
      </c>
      <c r="Y15" s="234">
        <f t="shared" si="6"/>
        <v>2.1961413736829991</v>
      </c>
      <c r="Z15" s="59">
        <f>'A-8'!K14</f>
        <v>95.897999999999996</v>
      </c>
      <c r="AA15" s="187">
        <f>'A-11'!K14</f>
        <v>90.26</v>
      </c>
      <c r="AB15" s="62">
        <f t="shared" si="7"/>
        <v>73.157433313393923</v>
      </c>
      <c r="AC15" s="331">
        <f t="shared" si="8"/>
        <v>7.9274890090812642</v>
      </c>
      <c r="AD15" s="59">
        <f>'A-12'!K14</f>
        <v>87.578000000000003</v>
      </c>
    </row>
    <row r="16" spans="1:36">
      <c r="A16" s="5">
        <v>2002</v>
      </c>
      <c r="B16" s="58">
        <f>'A-3'!K15</f>
        <v>35204.702561279999</v>
      </c>
      <c r="C16" s="136">
        <f>'A-13'!K15</f>
        <v>10017.68076883</v>
      </c>
      <c r="D16" s="57" t="s">
        <v>34</v>
      </c>
      <c r="E16" s="53">
        <f>SUM('A-6'!M15:N15)</f>
        <v>1099747.4325984265</v>
      </c>
      <c r="F16" s="58">
        <f>'A-1'!K15</f>
        <v>104.501</v>
      </c>
      <c r="G16" s="58">
        <f>'A-1'!K71</f>
        <v>104.218</v>
      </c>
      <c r="H16" s="58">
        <f>'A-1'!K100</f>
        <v>97.283000000000001</v>
      </c>
      <c r="I16" s="59">
        <f>'A-2'!K15</f>
        <v>122.964</v>
      </c>
      <c r="J16" s="60">
        <f>'A-10'!T61</f>
        <v>106.76129528769643</v>
      </c>
      <c r="K16" s="60">
        <f>'A-10'!T77</f>
        <v>123.81622410173462</v>
      </c>
      <c r="L16" s="60">
        <f>'A-10'!T93</f>
        <v>136.08565007868026</v>
      </c>
      <c r="M16" s="60">
        <f>'A-10'!T109</f>
        <v>200.94773442310267</v>
      </c>
      <c r="N16" s="222">
        <f>'A-9'!K15</f>
        <v>113.694</v>
      </c>
      <c r="O16" s="53">
        <f>SUM('A-7'!M15:N15)</f>
        <v>54668.728030802551</v>
      </c>
      <c r="P16" s="132" t="str">
        <f t="shared" si="0"/>
        <v>..</v>
      </c>
      <c r="Q16" s="48">
        <f t="shared" si="1"/>
        <v>3.2011625140238011E-2</v>
      </c>
      <c r="R16" s="58">
        <f>'A-1'!K15</f>
        <v>104.501</v>
      </c>
      <c r="S16" s="58">
        <f t="shared" si="4"/>
        <v>286.30088937640284</v>
      </c>
      <c r="T16" s="62">
        <f t="shared" si="2"/>
        <v>329.75154962677868</v>
      </c>
      <c r="U16" s="62">
        <f t="shared" si="2"/>
        <v>284.33028721949853</v>
      </c>
      <c r="V16" s="62">
        <f t="shared" si="2"/>
        <v>258.69518601649617</v>
      </c>
      <c r="W16" s="62">
        <f t="shared" si="2"/>
        <v>175.19332906314452</v>
      </c>
      <c r="X16" s="232">
        <f t="shared" si="5"/>
        <v>309.64433093461395</v>
      </c>
      <c r="Y16" s="234">
        <f t="shared" si="6"/>
        <v>1.5528814065576035</v>
      </c>
      <c r="Z16" s="59">
        <f>'A-8'!K15</f>
        <v>99.262</v>
      </c>
      <c r="AA16" s="187">
        <f>'A-11'!K15</f>
        <v>100.506</v>
      </c>
      <c r="AB16" s="62">
        <f t="shared" si="7"/>
        <v>81.46840350696138</v>
      </c>
      <c r="AC16" s="331">
        <f t="shared" si="8"/>
        <v>5.4572240114602399</v>
      </c>
      <c r="AD16" s="59">
        <f>'A-12'!K15</f>
        <v>97.307000000000002</v>
      </c>
    </row>
    <row r="17" spans="1:30">
      <c r="A17" s="5">
        <v>2003</v>
      </c>
      <c r="B17" s="58">
        <f>'A-3'!K16</f>
        <v>35688.6646272</v>
      </c>
      <c r="C17" s="136">
        <f>'A-13'!K16</f>
        <v>10005.39952447</v>
      </c>
      <c r="D17" s="57" t="s">
        <v>34</v>
      </c>
      <c r="E17" s="53">
        <f>SUM('A-6'!M16:N16)</f>
        <v>1084242.1105162024</v>
      </c>
      <c r="F17" s="58">
        <f>'A-1'!K16</f>
        <v>105.143</v>
      </c>
      <c r="G17" s="58">
        <f>'A-1'!K72</f>
        <v>104.995</v>
      </c>
      <c r="H17" s="58">
        <f>'A-1'!K101</f>
        <v>97.272999999999996</v>
      </c>
      <c r="I17" s="59">
        <f>'A-2'!K16</f>
        <v>123.161</v>
      </c>
      <c r="J17" s="60">
        <f>'A-10'!T62</f>
        <v>106.83520599250936</v>
      </c>
      <c r="K17" s="60">
        <f>'A-10'!T78</f>
        <v>108.50921273031827</v>
      </c>
      <c r="L17" s="60">
        <f>'A-10'!T94</f>
        <v>123.89937106918239</v>
      </c>
      <c r="M17" s="60">
        <f>'A-10'!T110</f>
        <v>118.76574307304787</v>
      </c>
      <c r="N17" s="222">
        <f>'A-9'!K16</f>
        <v>115.997</v>
      </c>
      <c r="O17" s="53">
        <f>SUM('A-7'!M16:N16)</f>
        <v>64715.920628365835</v>
      </c>
      <c r="P17" s="132" t="str">
        <f t="shared" si="0"/>
        <v>..</v>
      </c>
      <c r="Q17" s="48">
        <f t="shared" si="1"/>
        <v>3.291577063927982E-2</v>
      </c>
      <c r="R17" s="58">
        <f>'A-1'!K16</f>
        <v>105.143</v>
      </c>
      <c r="S17" s="58">
        <f t="shared" si="4"/>
        <v>289.77244929157769</v>
      </c>
      <c r="T17" s="62">
        <f t="shared" si="2"/>
        <v>334.0534077287432</v>
      </c>
      <c r="U17" s="62">
        <f t="shared" si="2"/>
        <v>328.89985770976222</v>
      </c>
      <c r="V17" s="62">
        <f t="shared" si="2"/>
        <v>288.04556729567514</v>
      </c>
      <c r="W17" s="62">
        <f t="shared" si="2"/>
        <v>300.4962854082375</v>
      </c>
      <c r="X17" s="232">
        <f t="shared" si="5"/>
        <v>307.66885891186843</v>
      </c>
      <c r="Y17" s="234">
        <f t="shared" si="6"/>
        <v>1.8133466551461499</v>
      </c>
      <c r="Z17" s="59">
        <f>'A-8'!K16</f>
        <v>99.09</v>
      </c>
      <c r="AA17" s="187">
        <f>'A-11'!K16</f>
        <v>99.63</v>
      </c>
      <c r="AB17" s="62">
        <f t="shared" si="7"/>
        <v>81.23837517127987</v>
      </c>
      <c r="AC17" s="331">
        <f t="shared" si="8"/>
        <v>6.4680995966319426</v>
      </c>
      <c r="AD17" s="59">
        <f>'A-12'!K16</f>
        <v>96.71</v>
      </c>
    </row>
    <row r="18" spans="1:30">
      <c r="A18" s="5">
        <v>2004</v>
      </c>
      <c r="B18" s="58">
        <f>'A-3'!K17</f>
        <v>35816.023065599999</v>
      </c>
      <c r="C18" s="136">
        <f>'A-13'!K17</f>
        <v>10197.433527189998</v>
      </c>
      <c r="D18" s="57" t="s">
        <v>34</v>
      </c>
      <c r="E18" s="53">
        <f>SUM('A-6'!M17:N17)</f>
        <v>1078043.1712998857</v>
      </c>
      <c r="F18" s="58">
        <f>'A-1'!K17</f>
        <v>102.374</v>
      </c>
      <c r="G18" s="58">
        <f>'A-1'!K73</f>
        <v>108.85</v>
      </c>
      <c r="H18" s="58">
        <f>'A-1'!K102</f>
        <v>97.838999999999999</v>
      </c>
      <c r="I18" s="59">
        <f>'A-2'!K17</f>
        <v>114.979</v>
      </c>
      <c r="J18" s="60">
        <f>'A-10'!T63</f>
        <v>112.64044943820224</v>
      </c>
      <c r="K18" s="60">
        <f>'A-10'!T79</f>
        <v>110.88777219430487</v>
      </c>
      <c r="L18" s="60">
        <f>'A-10'!T95</f>
        <v>153.38923829489869</v>
      </c>
      <c r="M18" s="60">
        <f>'A-10'!T111</f>
        <v>120.02518891687657</v>
      </c>
      <c r="N18" s="222">
        <f>'A-9'!K17</f>
        <v>115.685</v>
      </c>
      <c r="O18" s="53">
        <f>SUM('A-7'!M17:N17)</f>
        <v>56736.437441543458</v>
      </c>
      <c r="P18" s="132" t="str">
        <f t="shared" si="0"/>
        <v>..</v>
      </c>
      <c r="Q18" s="48">
        <f t="shared" si="1"/>
        <v>3.322318068432608E-2</v>
      </c>
      <c r="R18" s="58">
        <f>'A-1'!K17</f>
        <v>102.374</v>
      </c>
      <c r="S18" s="58">
        <f t="shared" si="4"/>
        <v>311.50056154254253</v>
      </c>
      <c r="T18" s="62">
        <f t="shared" si="2"/>
        <v>317.96768606866834</v>
      </c>
      <c r="U18" s="62">
        <f t="shared" si="2"/>
        <v>322.99344063690631</v>
      </c>
      <c r="V18" s="62">
        <f t="shared" si="2"/>
        <v>233.49762645500496</v>
      </c>
      <c r="W18" s="62">
        <f t="shared" si="2"/>
        <v>298.40422155389717</v>
      </c>
      <c r="X18" s="232">
        <f t="shared" si="5"/>
        <v>309.59954242641652</v>
      </c>
      <c r="Y18" s="234">
        <f t="shared" si="6"/>
        <v>1.5841076865967503</v>
      </c>
      <c r="Z18" s="59">
        <f>'A-8'!K17</f>
        <v>99.736999999999995</v>
      </c>
      <c r="AA18" s="187">
        <f>'A-11'!K17</f>
        <v>98.516999999999996</v>
      </c>
      <c r="AB18" s="62">
        <f t="shared" si="7"/>
        <v>88.689530498525798</v>
      </c>
      <c r="AC18" s="331">
        <f t="shared" si="8"/>
        <v>5.5637957619693097</v>
      </c>
      <c r="AD18" s="59">
        <f>'A-12'!K17</f>
        <v>98.914000000000001</v>
      </c>
    </row>
    <row r="19" spans="1:30">
      <c r="A19" s="5">
        <v>2005</v>
      </c>
      <c r="B19" s="58">
        <f>'A-3'!K18</f>
        <v>33978.916899839998</v>
      </c>
      <c r="C19" s="136">
        <f>'A-13'!K18</f>
        <v>10407.145078610001</v>
      </c>
      <c r="D19" s="57">
        <f>'A-5'!N3</f>
        <v>2700776.1545201833</v>
      </c>
      <c r="E19" s="53">
        <f>SUM('A-6'!M18:N18)</f>
        <v>981877.53466237569</v>
      </c>
      <c r="F19" s="58">
        <f>'A-1'!K18</f>
        <v>100.026</v>
      </c>
      <c r="G19" s="58">
        <f>'A-1'!K74</f>
        <v>106.127</v>
      </c>
      <c r="H19" s="58">
        <f>'A-1'!K103</f>
        <v>98.242999999999995</v>
      </c>
      <c r="I19" s="59">
        <f>'A-2'!K18</f>
        <v>110.303</v>
      </c>
      <c r="J19" s="60">
        <f>'A-10'!T64</f>
        <v>111.42322097378276</v>
      </c>
      <c r="K19" s="60">
        <f>'A-10'!T80</f>
        <v>109.04522613065328</v>
      </c>
      <c r="L19" s="60">
        <f>'A-10'!T96</f>
        <v>129.07058001397624</v>
      </c>
      <c r="M19" s="60">
        <f>'A-10'!T112</f>
        <v>104.91183879093199</v>
      </c>
      <c r="N19" s="222">
        <f>'A-9'!K18</f>
        <v>106.336</v>
      </c>
      <c r="O19" s="53">
        <f>SUM('A-7'!M18:N18)</f>
        <v>65254.798507845044</v>
      </c>
      <c r="P19" s="132">
        <f t="shared" si="0"/>
        <v>1.2581167396257855E-2</v>
      </c>
      <c r="Q19" s="48">
        <f t="shared" si="1"/>
        <v>3.4606064096907814E-2</v>
      </c>
      <c r="R19" s="58">
        <f>'A-1'!K18</f>
        <v>100.026</v>
      </c>
      <c r="S19" s="58">
        <f t="shared" si="4"/>
        <v>308.05070487511671</v>
      </c>
      <c r="T19" s="62">
        <f t="shared" si="2"/>
        <v>304.95364074814387</v>
      </c>
      <c r="U19" s="62">
        <f t="shared" si="2"/>
        <v>311.60389230728845</v>
      </c>
      <c r="V19" s="62">
        <f t="shared" si="2"/>
        <v>263.25841951094225</v>
      </c>
      <c r="W19" s="62">
        <f t="shared" si="2"/>
        <v>323.88067249067177</v>
      </c>
      <c r="X19" s="232">
        <f t="shared" si="5"/>
        <v>319.54292901594943</v>
      </c>
      <c r="Y19" s="234">
        <f t="shared" si="6"/>
        <v>1.9204496335241432</v>
      </c>
      <c r="Z19" s="59">
        <f>'A-8'!K18</f>
        <v>101.298</v>
      </c>
      <c r="AA19" s="187">
        <f>'A-11'!K18</f>
        <v>103.547</v>
      </c>
      <c r="AB19" s="62">
        <f t="shared" si="7"/>
        <v>94.350517017760183</v>
      </c>
      <c r="AC19" s="331">
        <f t="shared" si="8"/>
        <v>6.2701920665989794</v>
      </c>
      <c r="AD19" s="59">
        <f>'A-12'!K18</f>
        <v>104.11499999999999</v>
      </c>
    </row>
    <row r="20" spans="1:30">
      <c r="A20" s="5">
        <v>2006</v>
      </c>
      <c r="B20" s="58">
        <f>'A-3'!K19</f>
        <v>31639.609681919999</v>
      </c>
      <c r="C20" s="136">
        <f>'A-13'!K19</f>
        <v>9358.4012420499985</v>
      </c>
      <c r="D20" s="57">
        <f>'A-5'!N4</f>
        <v>2360871.9824704025</v>
      </c>
      <c r="E20" s="53">
        <f>SUM('A-6'!M19:N19)</f>
        <v>861368.57023266866</v>
      </c>
      <c r="F20" s="58">
        <f>'A-1'!K19</f>
        <v>97.644000000000005</v>
      </c>
      <c r="G20" s="58">
        <f>'A-1'!K75</f>
        <v>101.568</v>
      </c>
      <c r="H20" s="58">
        <f>'A-1'!K104</f>
        <v>98.569000000000003</v>
      </c>
      <c r="I20" s="59">
        <f>'A-2'!K19</f>
        <v>105.002</v>
      </c>
      <c r="J20" s="60">
        <f>'A-10'!T65</f>
        <v>122.47191011235955</v>
      </c>
      <c r="K20" s="60">
        <f>'A-10'!T81</f>
        <v>99.497487437185939</v>
      </c>
      <c r="L20" s="60">
        <f>'A-10'!T97</f>
        <v>104.75192173305381</v>
      </c>
      <c r="M20" s="60">
        <f>'A-10'!T113</f>
        <v>102.07808564231738</v>
      </c>
      <c r="N20" s="222">
        <f>'A-9'!K19</f>
        <v>100.62</v>
      </c>
      <c r="O20" s="53">
        <f>SUM('A-7'!M19:N19)</f>
        <v>35909.258704505446</v>
      </c>
      <c r="P20" s="132">
        <f t="shared" si="0"/>
        <v>1.3401662570798311E-2</v>
      </c>
      <c r="Q20" s="48">
        <f t="shared" si="1"/>
        <v>3.6731790287372182E-2</v>
      </c>
      <c r="R20" s="58">
        <f>'A-1'!K19</f>
        <v>97.644000000000005</v>
      </c>
      <c r="S20" s="58">
        <f t="shared" si="4"/>
        <v>301.3238765158759</v>
      </c>
      <c r="T20" s="62">
        <f t="shared" ref="T20:T27" si="9">IFERROR($B20/J20,"..")</f>
        <v>258.34176712760365</v>
      </c>
      <c r="U20" s="62">
        <f t="shared" ref="U20:U27" si="10">IFERROR($B20/K20,"..")</f>
        <v>317.9940569041454</v>
      </c>
      <c r="V20" s="62">
        <f t="shared" ref="V20:V27" si="11">IFERROR($B20/L20,"..")</f>
        <v>302.04323852453314</v>
      </c>
      <c r="W20" s="62">
        <f t="shared" ref="W20:W27" si="12">IFERROR($B20/M20,"..")</f>
        <v>309.95496714922245</v>
      </c>
      <c r="X20" s="232">
        <f t="shared" si="5"/>
        <v>314.44652834347045</v>
      </c>
      <c r="Y20" s="234">
        <f t="shared" si="6"/>
        <v>1.13494632410163</v>
      </c>
      <c r="Z20" s="59">
        <f>'A-8'!K19</f>
        <v>99.384</v>
      </c>
      <c r="AA20" s="187">
        <f>'A-11'!K19</f>
        <v>97.614999999999995</v>
      </c>
      <c r="AB20" s="62">
        <f t="shared" si="7"/>
        <v>89.125933239843036</v>
      </c>
      <c r="AC20" s="331">
        <f t="shared" si="8"/>
        <v>3.8371146711635724</v>
      </c>
      <c r="AD20" s="59">
        <f>'A-12'!K19</f>
        <v>98.001000000000005</v>
      </c>
    </row>
    <row r="21" spans="1:30">
      <c r="A21" s="5">
        <v>2007</v>
      </c>
      <c r="B21" s="58">
        <f>'A-3'!K20</f>
        <v>31446.527999999998</v>
      </c>
      <c r="C21" s="136">
        <f>'A-13'!K20</f>
        <v>9303.973</v>
      </c>
      <c r="D21" s="57">
        <f>'A-5'!N5</f>
        <v>2063746.1969164736</v>
      </c>
      <c r="E21" s="53">
        <f>SUM('A-6'!M20:N20)</f>
        <v>841717.54321663361</v>
      </c>
      <c r="F21" s="58">
        <f>'A-1'!K20</f>
        <v>100</v>
      </c>
      <c r="G21" s="58">
        <f>'A-1'!K76</f>
        <v>100</v>
      </c>
      <c r="H21" s="58">
        <f>'A-1'!K105</f>
        <v>100</v>
      </c>
      <c r="I21" s="59">
        <f>'A-2'!K20</f>
        <v>100</v>
      </c>
      <c r="J21" s="60">
        <f>'A-10'!T66</f>
        <v>100</v>
      </c>
      <c r="K21" s="60">
        <f>'A-10'!T82</f>
        <v>100</v>
      </c>
      <c r="L21" s="60">
        <f>'A-10'!T98</f>
        <v>100</v>
      </c>
      <c r="M21" s="60">
        <f>'A-10'!T114</f>
        <v>100</v>
      </c>
      <c r="N21" s="222">
        <f>'A-9'!K20</f>
        <v>100</v>
      </c>
      <c r="O21" s="53">
        <f>SUM('A-7'!M20:N20)</f>
        <v>44293.228680749227</v>
      </c>
      <c r="P21" s="132">
        <f t="shared" si="0"/>
        <v>1.5237594645594271E-2</v>
      </c>
      <c r="Q21" s="48">
        <f t="shared" si="1"/>
        <v>3.7359953173634372E-2</v>
      </c>
      <c r="R21" s="58">
        <f>'A-1'!K20</f>
        <v>100</v>
      </c>
      <c r="S21" s="58">
        <f t="shared" si="4"/>
        <v>314.46528000000001</v>
      </c>
      <c r="T21" s="62">
        <f t="shared" si="9"/>
        <v>314.46528000000001</v>
      </c>
      <c r="U21" s="62">
        <f t="shared" si="10"/>
        <v>314.46528000000001</v>
      </c>
      <c r="V21" s="62">
        <f t="shared" si="11"/>
        <v>314.46528000000001</v>
      </c>
      <c r="W21" s="62">
        <f t="shared" si="12"/>
        <v>314.46528000000001</v>
      </c>
      <c r="X21" s="232">
        <f t="shared" si="5"/>
        <v>314.46528000000001</v>
      </c>
      <c r="Y21" s="234">
        <f t="shared" si="6"/>
        <v>1.4085252489797675</v>
      </c>
      <c r="Z21" s="59">
        <f>'A-8'!K20</f>
        <v>100</v>
      </c>
      <c r="AA21" s="187">
        <f>'A-11'!K20</f>
        <v>100</v>
      </c>
      <c r="AB21" s="62">
        <f t="shared" si="7"/>
        <v>93.039730000000006</v>
      </c>
      <c r="AC21" s="331">
        <f t="shared" si="8"/>
        <v>4.7606789788350881</v>
      </c>
      <c r="AD21" s="59">
        <f>'A-12'!K20</f>
        <v>100</v>
      </c>
    </row>
    <row r="22" spans="1:30">
      <c r="A22" s="5">
        <v>2008</v>
      </c>
      <c r="B22" s="58">
        <f>'A-3'!K21</f>
        <v>28707.535411199999</v>
      </c>
      <c r="C22" s="136">
        <f>'A-13'!K21</f>
        <v>8666.5578097699999</v>
      </c>
      <c r="D22" s="57">
        <f>'A-5'!N6</f>
        <v>1860980.0611260256</v>
      </c>
      <c r="E22" s="53">
        <f>SUM('A-6'!M21:N21)</f>
        <v>733110.89617331652</v>
      </c>
      <c r="F22" s="58">
        <f>'A-1'!K21</f>
        <v>100.499</v>
      </c>
      <c r="G22" s="58">
        <f>'A-1'!K77</f>
        <v>91.986999999999995</v>
      </c>
      <c r="H22" s="58">
        <f>'A-1'!K106</f>
        <v>101.26600000000001</v>
      </c>
      <c r="I22" s="59">
        <f>'A-2'!K21</f>
        <v>92.974000000000004</v>
      </c>
      <c r="J22" s="60">
        <f>'A-10'!T67</f>
        <v>106.16302186878728</v>
      </c>
      <c r="K22" s="60">
        <f>'A-10'!T83</f>
        <v>134.35047951176986</v>
      </c>
      <c r="L22" s="60">
        <f>'A-10'!T99</f>
        <v>88.583509513742058</v>
      </c>
      <c r="M22" s="60">
        <f>'A-10'!T115</f>
        <v>96.718017414601491</v>
      </c>
      <c r="N22" s="222">
        <f>'A-9'!K21</f>
        <v>90.525999999999996</v>
      </c>
      <c r="O22" s="53">
        <f>SUM('A-7'!M21:N21)</f>
        <v>34989.798067075157</v>
      </c>
      <c r="P22" s="132">
        <f t="shared" si="0"/>
        <v>1.5426030622719243E-2</v>
      </c>
      <c r="Q22" s="48">
        <f t="shared" si="1"/>
        <v>3.9158516891574312E-2</v>
      </c>
      <c r="R22" s="58">
        <f>'A-1'!K21</f>
        <v>100.499</v>
      </c>
      <c r="S22" s="58">
        <f t="shared" si="4"/>
        <v>308.76949912018409</v>
      </c>
      <c r="T22" s="62">
        <f t="shared" si="9"/>
        <v>270.40993093321345</v>
      </c>
      <c r="U22" s="62">
        <f t="shared" si="10"/>
        <v>213.67646409244901</v>
      </c>
      <c r="V22" s="62">
        <f t="shared" si="11"/>
        <v>324.07313244624345</v>
      </c>
      <c r="W22" s="62">
        <f t="shared" si="12"/>
        <v>296.81683080970629</v>
      </c>
      <c r="X22" s="232">
        <f t="shared" si="5"/>
        <v>317.11922995824403</v>
      </c>
      <c r="Y22" s="234">
        <f t="shared" si="6"/>
        <v>1.2188367118907806</v>
      </c>
      <c r="Z22" s="59">
        <f>'A-8'!K21</f>
        <v>100.28100000000001</v>
      </c>
      <c r="AA22" s="187">
        <f>'A-11'!K21</f>
        <v>102.545</v>
      </c>
      <c r="AB22" s="62">
        <f t="shared" si="7"/>
        <v>93.21485372007227</v>
      </c>
      <c r="AC22" s="331">
        <f t="shared" si="8"/>
        <v>4.0373351029436844</v>
      </c>
      <c r="AD22" s="59">
        <f>'A-12'!K21</f>
        <v>100.953</v>
      </c>
    </row>
    <row r="23" spans="1:30">
      <c r="A23" s="5">
        <v>2009</v>
      </c>
      <c r="B23" s="58">
        <f>'A-3'!K22</f>
        <v>24439.298165759999</v>
      </c>
      <c r="C23" s="136">
        <f>'A-13'!K22</f>
        <v>7043.6657993800009</v>
      </c>
      <c r="D23" s="57">
        <f>'A-5'!N7</f>
        <v>1678136</v>
      </c>
      <c r="E23" s="53">
        <f>SUM('A-6'!M22:N22)</f>
        <v>638545</v>
      </c>
      <c r="F23" s="58">
        <f>'A-1'!K22</f>
        <v>96.021000000000001</v>
      </c>
      <c r="G23" s="58">
        <f>'A-1'!K78</f>
        <v>80.84</v>
      </c>
      <c r="H23" s="58">
        <f>'A-1'!K107</f>
        <v>99.88</v>
      </c>
      <c r="I23" s="59">
        <f>'A-2'!K22</f>
        <v>80.424999999999997</v>
      </c>
      <c r="J23" s="60" t="s">
        <v>34</v>
      </c>
      <c r="K23" s="60" t="s">
        <v>34</v>
      </c>
      <c r="L23" s="60" t="s">
        <v>34</v>
      </c>
      <c r="M23" s="60" t="s">
        <v>34</v>
      </c>
      <c r="N23" s="222">
        <f>'A-9'!K22</f>
        <v>78.632000000000005</v>
      </c>
      <c r="O23" s="53">
        <f>SUM('A-7'!M22:N22)</f>
        <v>27652</v>
      </c>
      <c r="P23" s="132">
        <f t="shared" si="0"/>
        <v>1.4563359683458312E-2</v>
      </c>
      <c r="Q23" s="48">
        <f t="shared" si="1"/>
        <v>3.8273415602283312E-2</v>
      </c>
      <c r="R23" s="58">
        <f>'A-1'!K22</f>
        <v>96.021000000000001</v>
      </c>
      <c r="S23" s="58">
        <f t="shared" si="4"/>
        <v>303.87688114093879</v>
      </c>
      <c r="T23" s="62" t="str">
        <f t="shared" si="9"/>
        <v>..</v>
      </c>
      <c r="U23" s="62" t="str">
        <f t="shared" si="10"/>
        <v>..</v>
      </c>
      <c r="V23" s="62" t="str">
        <f t="shared" si="11"/>
        <v>..</v>
      </c>
      <c r="W23" s="62" t="str">
        <f t="shared" si="12"/>
        <v>..</v>
      </c>
      <c r="X23" s="232">
        <f t="shared" si="5"/>
        <v>310.80600984026859</v>
      </c>
      <c r="Y23" s="234">
        <f t="shared" si="6"/>
        <v>1.1314563868589758</v>
      </c>
      <c r="Z23" s="59">
        <f>'A-8'!K22</f>
        <v>98.072000000000003</v>
      </c>
      <c r="AA23" s="187">
        <f>'A-11'!K22</f>
        <v>93.536000000000001</v>
      </c>
      <c r="AB23" s="62">
        <f t="shared" si="7"/>
        <v>87.580550816039803</v>
      </c>
      <c r="AC23" s="331">
        <f t="shared" si="8"/>
        <v>3.9257967069411484</v>
      </c>
      <c r="AD23" s="59">
        <f>'A-12'!K22</f>
        <v>93.793000000000006</v>
      </c>
    </row>
    <row r="24" spans="1:30">
      <c r="A24" s="5">
        <v>2010</v>
      </c>
      <c r="B24" s="58">
        <f>'A-3'!K23</f>
        <v>26754.391557119998</v>
      </c>
      <c r="C24" s="136">
        <f>'A-13'!K23</f>
        <v>7708.4346702299999</v>
      </c>
      <c r="D24" s="57">
        <f>'A-5'!N8</f>
        <v>1558901.5969277858</v>
      </c>
      <c r="E24" s="53">
        <f>SUM('A-6'!M23:N23)</f>
        <v>639510</v>
      </c>
      <c r="F24" s="58">
        <f>'A-1'!K23</f>
        <v>105.896</v>
      </c>
      <c r="G24" s="58">
        <f>'A-1'!K79</f>
        <v>81.09</v>
      </c>
      <c r="H24" s="58">
        <f>'A-1'!K108</f>
        <v>100.931</v>
      </c>
      <c r="I24" s="59">
        <f>'A-2'!K23</f>
        <v>72.822000000000003</v>
      </c>
      <c r="J24" s="60" t="s">
        <v>34</v>
      </c>
      <c r="K24" s="60" t="s">
        <v>34</v>
      </c>
      <c r="L24" s="60" t="s">
        <v>34</v>
      </c>
      <c r="M24" s="60" t="s">
        <v>34</v>
      </c>
      <c r="N24" s="222">
        <f>'A-9'!K23</f>
        <v>86.087999999999994</v>
      </c>
      <c r="O24" s="53">
        <f>SUM('A-7'!M23:N23)</f>
        <v>27841</v>
      </c>
      <c r="P24" s="132">
        <f t="shared" si="0"/>
        <v>1.7162335076085861E-2</v>
      </c>
      <c r="Q24" s="48">
        <f t="shared" si="1"/>
        <v>4.1835767317352342E-2</v>
      </c>
      <c r="R24" s="58">
        <f>'A-1'!K23</f>
        <v>105.896</v>
      </c>
      <c r="S24" s="58">
        <f t="shared" si="4"/>
        <v>367.39435276592235</v>
      </c>
      <c r="T24" s="62" t="str">
        <f t="shared" si="9"/>
        <v>..</v>
      </c>
      <c r="U24" s="62" t="str">
        <f t="shared" si="10"/>
        <v>..</v>
      </c>
      <c r="V24" s="62" t="str">
        <f t="shared" si="11"/>
        <v>..</v>
      </c>
      <c r="W24" s="62" t="str">
        <f t="shared" si="12"/>
        <v>..</v>
      </c>
      <c r="X24" s="232">
        <f t="shared" si="5"/>
        <v>310.77956924449398</v>
      </c>
      <c r="Y24" s="234">
        <f t="shared" si="6"/>
        <v>1.0406142087200945</v>
      </c>
      <c r="Z24" s="59">
        <f>'A-8'!K23</f>
        <v>101.789</v>
      </c>
      <c r="AA24" s="187">
        <f>'A-11'!K23</f>
        <v>103.122</v>
      </c>
      <c r="AB24" s="62">
        <f t="shared" si="7"/>
        <v>105.85310304894125</v>
      </c>
      <c r="AC24" s="331">
        <f t="shared" si="8"/>
        <v>3.6117579237613615</v>
      </c>
      <c r="AD24" s="59">
        <f>'A-12'!K23</f>
        <v>105.605</v>
      </c>
    </row>
    <row r="25" spans="1:30">
      <c r="A25" s="5">
        <v>2011</v>
      </c>
      <c r="B25" s="58">
        <f>'A-3'!K24</f>
        <v>26422.63068672</v>
      </c>
      <c r="C25" s="136">
        <f>'A-13'!K24</f>
        <v>7435.9213010599997</v>
      </c>
      <c r="D25" s="57">
        <f>'A-5'!N9</f>
        <v>1448139</v>
      </c>
      <c r="E25" s="53">
        <f>SUM('A-6'!M24:N24)</f>
        <v>624771</v>
      </c>
      <c r="F25" s="58">
        <f>'A-1'!K24</f>
        <v>112.744</v>
      </c>
      <c r="G25" s="58">
        <f>'A-1'!K80</f>
        <v>75.033000000000001</v>
      </c>
      <c r="H25" s="58">
        <f>'A-1'!K109</f>
        <v>100.679</v>
      </c>
      <c r="I25" s="59">
        <f>'A-2'!K24</f>
        <v>69.861999999999995</v>
      </c>
      <c r="J25" s="60" t="s">
        <v>34</v>
      </c>
      <c r="K25" s="60" t="s">
        <v>34</v>
      </c>
      <c r="L25" s="60" t="s">
        <v>34</v>
      </c>
      <c r="M25" s="60" t="s">
        <v>34</v>
      </c>
      <c r="N25" s="222">
        <f>'A-9'!K24</f>
        <v>85.92</v>
      </c>
      <c r="O25" s="53">
        <f>SUM('A-7'!M24:N24)</f>
        <v>27658</v>
      </c>
      <c r="P25" s="132">
        <f t="shared" si="0"/>
        <v>1.8245921618518665E-2</v>
      </c>
      <c r="Q25" s="48">
        <f t="shared" si="1"/>
        <v>4.2291704779383169E-2</v>
      </c>
      <c r="R25" s="58">
        <f>'A-1'!K24</f>
        <v>112.744</v>
      </c>
      <c r="S25" s="58">
        <f t="shared" si="4"/>
        <v>378.211770157167</v>
      </c>
      <c r="T25" s="62" t="str">
        <f t="shared" si="9"/>
        <v>..</v>
      </c>
      <c r="U25" s="62" t="str">
        <f t="shared" si="10"/>
        <v>..</v>
      </c>
      <c r="V25" s="62" t="str">
        <f t="shared" si="11"/>
        <v>..</v>
      </c>
      <c r="W25" s="62" t="str">
        <f t="shared" si="12"/>
        <v>..</v>
      </c>
      <c r="X25" s="232">
        <f t="shared" si="5"/>
        <v>307.52596236871506</v>
      </c>
      <c r="Y25" s="234">
        <f t="shared" si="6"/>
        <v>1.0467542133834877</v>
      </c>
      <c r="Z25" s="59">
        <f>'A-8'!K24</f>
        <v>102.714</v>
      </c>
      <c r="AA25" s="187">
        <f>'A-11'!K24</f>
        <v>107.239</v>
      </c>
      <c r="AB25" s="62">
        <f t="shared" si="7"/>
        <v>106.43728065414675</v>
      </c>
      <c r="AC25" s="331">
        <f t="shared" si="8"/>
        <v>3.7195122003318297</v>
      </c>
      <c r="AD25" s="59">
        <f>'A-12'!K24</f>
        <v>108.871</v>
      </c>
    </row>
    <row r="26" spans="1:30">
      <c r="A26" s="5">
        <v>2012</v>
      </c>
      <c r="B26" s="58">
        <f>'A-3'!K25</f>
        <v>24827.348321279998</v>
      </c>
      <c r="C26" s="136">
        <f>'A-13'!K25</f>
        <v>7006.8220663000002</v>
      </c>
      <c r="D26" s="57">
        <f>'A-5'!N10</f>
        <v>1492092.4689240942</v>
      </c>
      <c r="E26" s="53">
        <f>SUM('A-6'!M25:N25)</f>
        <v>612155</v>
      </c>
      <c r="F26" s="58">
        <f>'A-1'!K25</f>
        <v>110.294</v>
      </c>
      <c r="G26" s="58">
        <f>'A-1'!K81</f>
        <v>73.090999999999994</v>
      </c>
      <c r="H26" s="58">
        <f>'A-1'!K110</f>
        <v>102.107</v>
      </c>
      <c r="I26" s="59">
        <f>'A-2'!K25</f>
        <v>66.841999999999999</v>
      </c>
      <c r="J26" s="60" t="s">
        <v>34</v>
      </c>
      <c r="K26" s="60" t="s">
        <v>34</v>
      </c>
      <c r="L26" s="60" t="s">
        <v>34</v>
      </c>
      <c r="M26" s="60" t="s">
        <v>34</v>
      </c>
      <c r="N26" s="222">
        <f>'A-9'!K25</f>
        <v>80.635999999999996</v>
      </c>
      <c r="O26" s="53">
        <f>SUM('A-7'!M25:N25)</f>
        <v>27618</v>
      </c>
      <c r="P26" s="132">
        <f t="shared" si="0"/>
        <v>1.6639282643911672E-2</v>
      </c>
      <c r="Q26" s="48">
        <f t="shared" si="1"/>
        <v>4.0557290753616318E-2</v>
      </c>
      <c r="R26" s="58">
        <f>'A-1'!K25</f>
        <v>110.294</v>
      </c>
      <c r="S26" s="58">
        <f t="shared" si="4"/>
        <v>371.43335509529936</v>
      </c>
      <c r="T26" s="62" t="str">
        <f t="shared" si="9"/>
        <v>..</v>
      </c>
      <c r="U26" s="62" t="str">
        <f t="shared" si="10"/>
        <v>..</v>
      </c>
      <c r="V26" s="62" t="str">
        <f t="shared" si="11"/>
        <v>..</v>
      </c>
      <c r="W26" s="62" t="str">
        <f t="shared" si="12"/>
        <v>..</v>
      </c>
      <c r="X26" s="232">
        <f t="shared" si="5"/>
        <v>307.89409595317227</v>
      </c>
      <c r="Y26" s="234">
        <f t="shared" si="6"/>
        <v>1.1124023251539947</v>
      </c>
      <c r="Z26" s="59">
        <f>'A-8'!K25</f>
        <v>101.852</v>
      </c>
      <c r="AA26" s="187">
        <f>'A-11'!K25</f>
        <v>105.206</v>
      </c>
      <c r="AB26" s="62">
        <f t="shared" si="7"/>
        <v>104.82663693934951</v>
      </c>
      <c r="AC26" s="331">
        <f t="shared" si="8"/>
        <v>3.9415871758513017</v>
      </c>
      <c r="AD26" s="59">
        <f>'A-12'!K25</f>
        <v>105.881</v>
      </c>
    </row>
    <row r="27" spans="1:30">
      <c r="A27" s="5">
        <v>2013</v>
      </c>
      <c r="B27" s="62" t="s">
        <v>34</v>
      </c>
      <c r="C27" s="138" t="s">
        <v>34</v>
      </c>
      <c r="D27" s="57">
        <f>'A-5'!N11</f>
        <v>1537380</v>
      </c>
      <c r="E27" s="53">
        <f>SUM('A-6'!M26:N26)</f>
        <v>666256</v>
      </c>
      <c r="F27" s="62" t="s">
        <v>34</v>
      </c>
      <c r="G27" s="62" t="s">
        <v>34</v>
      </c>
      <c r="H27" s="62" t="s">
        <v>34</v>
      </c>
      <c r="I27" s="60" t="s">
        <v>34</v>
      </c>
      <c r="J27" s="60" t="s">
        <v>34</v>
      </c>
      <c r="K27" s="60" t="s">
        <v>34</v>
      </c>
      <c r="L27" s="60" t="s">
        <v>34</v>
      </c>
      <c r="M27" s="60" t="s">
        <v>34</v>
      </c>
      <c r="N27" s="222" t="str">
        <f>'A-9'!K26</f>
        <v>..</v>
      </c>
      <c r="O27" s="53">
        <f>SUM('A-7'!M26:N26)</f>
        <v>30197</v>
      </c>
      <c r="P27" s="132" t="str">
        <f>IFERROR($B27/D27,"..")</f>
        <v>..</v>
      </c>
      <c r="Q27" s="54" t="s">
        <v>34</v>
      </c>
      <c r="R27" s="62" t="s">
        <v>34</v>
      </c>
      <c r="S27" s="58" t="str">
        <f t="shared" si="4"/>
        <v>..</v>
      </c>
      <c r="T27" s="62" t="str">
        <f t="shared" si="9"/>
        <v>..</v>
      </c>
      <c r="U27" s="62" t="str">
        <f t="shared" si="10"/>
        <v>..</v>
      </c>
      <c r="V27" s="62" t="str">
        <f t="shared" si="11"/>
        <v>..</v>
      </c>
      <c r="W27" s="62" t="str">
        <f t="shared" si="12"/>
        <v>..</v>
      </c>
      <c r="X27" s="232" t="str">
        <f t="shared" si="5"/>
        <v>..</v>
      </c>
      <c r="Y27" s="61" t="s">
        <v>34</v>
      </c>
      <c r="Z27" s="60" t="str">
        <f>'A-8'!F26</f>
        <v>..</v>
      </c>
      <c r="AA27" s="189" t="s">
        <v>34</v>
      </c>
      <c r="AB27" s="62" t="str">
        <f t="shared" si="7"/>
        <v>..</v>
      </c>
      <c r="AC27" s="331" t="str">
        <f t="shared" si="8"/>
        <v>..</v>
      </c>
      <c r="AD27" s="59" t="str">
        <f>'A-12'!K26</f>
        <v>..</v>
      </c>
    </row>
    <row r="28" spans="1:30">
      <c r="A28" s="1"/>
      <c r="B28" s="43"/>
      <c r="C28" s="138"/>
      <c r="D28" s="44"/>
      <c r="E28" s="45"/>
      <c r="F28" s="43"/>
      <c r="G28" s="43"/>
      <c r="H28" s="43"/>
      <c r="I28" s="46"/>
      <c r="J28" s="46"/>
      <c r="K28" s="46"/>
      <c r="L28" s="46"/>
      <c r="M28" s="46"/>
      <c r="N28" s="207"/>
      <c r="O28" s="46"/>
      <c r="P28" s="133"/>
      <c r="Q28" s="48"/>
      <c r="R28" s="43"/>
      <c r="S28" s="43"/>
      <c r="T28" s="43"/>
      <c r="U28" s="43"/>
      <c r="V28" s="43"/>
      <c r="W28" s="43"/>
      <c r="X28" s="228"/>
      <c r="Y28" s="50"/>
      <c r="Z28" s="46"/>
      <c r="AA28" s="238"/>
      <c r="AB28" s="43"/>
      <c r="AC28" s="50"/>
      <c r="AD28" s="46"/>
    </row>
    <row r="29" spans="1:30" ht="45">
      <c r="A29" s="51" t="s">
        <v>147</v>
      </c>
      <c r="B29" s="43"/>
      <c r="C29" s="138"/>
      <c r="D29" s="44"/>
      <c r="E29" s="45"/>
      <c r="F29" s="43"/>
      <c r="G29" s="43"/>
      <c r="H29" s="43"/>
      <c r="I29" s="46"/>
      <c r="J29" s="46"/>
      <c r="K29" s="46"/>
      <c r="L29" s="46"/>
      <c r="M29" s="46"/>
      <c r="N29" s="207"/>
      <c r="O29" s="46"/>
      <c r="P29" s="133"/>
      <c r="Q29" s="48"/>
      <c r="R29" s="43"/>
      <c r="S29" s="43"/>
      <c r="T29" s="43"/>
      <c r="U29" s="43"/>
      <c r="V29" s="43"/>
      <c r="W29" s="43"/>
      <c r="X29" s="228"/>
      <c r="Y29" s="50"/>
      <c r="Z29" s="46"/>
      <c r="AA29" s="238"/>
      <c r="AB29" s="43"/>
      <c r="AC29" s="50"/>
      <c r="AD29" s="46"/>
    </row>
    <row r="30" spans="1:30">
      <c r="A30" s="39" t="s">
        <v>121</v>
      </c>
      <c r="B30" s="47">
        <f t="shared" ref="B30:Z30" si="13">IFERROR(100*((B26/B4)^(1/22)-1),"-")</f>
        <v>-0.4534958537257161</v>
      </c>
      <c r="C30" s="139">
        <f t="shared" si="13"/>
        <v>-0.32649739050838456</v>
      </c>
      <c r="D30" s="47" t="str">
        <f t="shared" si="13"/>
        <v>-</v>
      </c>
      <c r="E30" s="47">
        <f t="shared" si="13"/>
        <v>-2.7705884640828016</v>
      </c>
      <c r="F30" s="47">
        <f t="shared" si="13"/>
        <v>2.3668101385317719</v>
      </c>
      <c r="G30" s="47">
        <f t="shared" si="13"/>
        <v>-2.2404648215400669</v>
      </c>
      <c r="H30" s="47">
        <f>IFERROR(100*((H26/H4)^(1/22)-1),"-")</f>
        <v>0.52915546420739812</v>
      </c>
      <c r="I30" s="47">
        <f t="shared" si="13"/>
        <v>-3.8117698356905372</v>
      </c>
      <c r="J30" s="47" t="str">
        <f t="shared" ref="J30:M30" si="14">IFERROR(100*((J26/J4)^(1/22)-1),"-")</f>
        <v>-</v>
      </c>
      <c r="K30" s="47" t="str">
        <f t="shared" si="14"/>
        <v>-</v>
      </c>
      <c r="L30" s="47" t="str">
        <f t="shared" si="14"/>
        <v>-</v>
      </c>
      <c r="M30" s="47" t="str">
        <f t="shared" si="14"/>
        <v>-</v>
      </c>
      <c r="N30" s="221">
        <f t="shared" ref="N30" si="15">IFERROR(100*((N26/N4)^(1/22)-1),"-")</f>
        <v>-0.51228742325747367</v>
      </c>
      <c r="O30" s="47">
        <f t="shared" si="13"/>
        <v>-4.917995688438392</v>
      </c>
      <c r="P30" s="134" t="str">
        <f t="shared" si="13"/>
        <v>-</v>
      </c>
      <c r="Q30" s="47">
        <f t="shared" si="13"/>
        <v>2.38311903132431</v>
      </c>
      <c r="R30" s="47">
        <f t="shared" si="13"/>
        <v>2.3668101385317719</v>
      </c>
      <c r="S30" s="47">
        <f t="shared" si="13"/>
        <v>3.4913564541401598</v>
      </c>
      <c r="T30" s="47" t="str">
        <f t="shared" ref="T30:W30" si="16">IFERROR(100*((T26/T4)^(1/22)-1),"-")</f>
        <v>-</v>
      </c>
      <c r="U30" s="47" t="str">
        <f t="shared" si="16"/>
        <v>-</v>
      </c>
      <c r="V30" s="47" t="str">
        <f t="shared" si="16"/>
        <v>-</v>
      </c>
      <c r="W30" s="47" t="str">
        <f t="shared" si="16"/>
        <v>-</v>
      </c>
      <c r="X30" s="230">
        <f t="shared" ref="X30" si="17">IFERROR(100*((X26/X4)^(1/22)-1),"-")</f>
        <v>5.9094302209850014E-2</v>
      </c>
      <c r="Y30" s="47">
        <f t="shared" si="13"/>
        <v>-4.4848383908615341</v>
      </c>
      <c r="Z30" s="47">
        <f t="shared" si="13"/>
        <v>0.80588719520946483</v>
      </c>
      <c r="AA30" s="237">
        <f t="shared" ref="AA30:AD30" si="18">IFERROR(100*((AA26/AA4)^(1/22)-1),"-")</f>
        <v>2.4972903497064491</v>
      </c>
      <c r="AB30" s="47">
        <f t="shared" si="18"/>
        <v>3.6233876423639177</v>
      </c>
      <c r="AC30" s="47">
        <f t="shared" si="18"/>
        <v>-4.6065385260101843</v>
      </c>
      <c r="AD30" s="47">
        <f t="shared" si="18"/>
        <v>2.5747514419403927</v>
      </c>
    </row>
    <row r="31" spans="1:30">
      <c r="A31" s="39" t="s">
        <v>197</v>
      </c>
      <c r="B31" s="47">
        <f t="shared" ref="B31:Z31" si="19">IFERROR(100*((B26/B19)^(1/7)-1),"-")</f>
        <v>-4.3837859455960526</v>
      </c>
      <c r="C31" s="139">
        <f t="shared" si="19"/>
        <v>-5.4948142547762586</v>
      </c>
      <c r="D31" s="47">
        <f t="shared" si="19"/>
        <v>-8.1272459330470674</v>
      </c>
      <c r="E31" s="47">
        <f t="shared" si="19"/>
        <v>-6.5269751881935623</v>
      </c>
      <c r="F31" s="47">
        <f t="shared" si="19"/>
        <v>1.4057805341088692</v>
      </c>
      <c r="G31" s="47">
        <f t="shared" si="19"/>
        <v>-5.1881602697629203</v>
      </c>
      <c r="H31" s="47">
        <f>IFERROR(100*((H26/H19)^(1/7)-1),"-")</f>
        <v>0.55262539548821543</v>
      </c>
      <c r="I31" s="47">
        <f t="shared" si="19"/>
        <v>-6.9056854037842008</v>
      </c>
      <c r="J31" s="47" t="str">
        <f t="shared" ref="J31:M31" si="20">IFERROR(100*((J26/J19)^(1/7)-1),"-")</f>
        <v>-</v>
      </c>
      <c r="K31" s="47" t="str">
        <f t="shared" si="20"/>
        <v>-</v>
      </c>
      <c r="L31" s="47" t="str">
        <f t="shared" si="20"/>
        <v>-</v>
      </c>
      <c r="M31" s="47" t="str">
        <f t="shared" si="20"/>
        <v>-</v>
      </c>
      <c r="N31" s="221">
        <f t="shared" ref="N31" si="21">IFERROR(100*((N26/N19)^(1/7)-1),"-")</f>
        <v>-3.8751838061771293</v>
      </c>
      <c r="O31" s="47">
        <f t="shared" si="19"/>
        <v>-11.558876044196731</v>
      </c>
      <c r="P31" s="134">
        <f t="shared" si="19"/>
        <v>4.0746138781503793</v>
      </c>
      <c r="Q31" s="47">
        <f t="shared" si="19"/>
        <v>2.2928425039336009</v>
      </c>
      <c r="R31" s="47">
        <f t="shared" si="19"/>
        <v>1.4057805341088692</v>
      </c>
      <c r="S31" s="47">
        <f t="shared" si="19"/>
        <v>2.7089725824037236</v>
      </c>
      <c r="T31" s="47" t="str">
        <f t="shared" ref="T31:W31" si="22">IFERROR(100*((T26/T19)^(1/7)-1),"-")</f>
        <v>-</v>
      </c>
      <c r="U31" s="47" t="str">
        <f t="shared" si="22"/>
        <v>-</v>
      </c>
      <c r="V31" s="47" t="str">
        <f t="shared" si="22"/>
        <v>-</v>
      </c>
      <c r="W31" s="47" t="str">
        <f t="shared" si="22"/>
        <v>-</v>
      </c>
      <c r="X31" s="230">
        <f t="shared" ref="X31" si="23">IFERROR(100*((X26/X19)^(1/7)-1),"-")</f>
        <v>-0.52910596821678091</v>
      </c>
      <c r="Y31" s="47">
        <f t="shared" si="19"/>
        <v>-7.5040516606505463</v>
      </c>
      <c r="Z31" s="47">
        <f t="shared" si="19"/>
        <v>7.7946240556636681E-2</v>
      </c>
      <c r="AA31" s="237">
        <f t="shared" ref="AA31:AD31" si="24">IFERROR(100*((AA26/AA19)^(1/7)-1),"-")</f>
        <v>0.22732537875500558</v>
      </c>
      <c r="AB31" s="47">
        <f t="shared" si="24"/>
        <v>1.5155288001500677</v>
      </c>
      <c r="AC31" s="47">
        <f t="shared" si="24"/>
        <v>-6.4166444852757243</v>
      </c>
      <c r="AD31" s="47">
        <f t="shared" si="24"/>
        <v>0.24057125952012814</v>
      </c>
    </row>
    <row r="32" spans="1:30" ht="15" customHeight="1">
      <c r="A32" s="1"/>
      <c r="B32" s="43"/>
      <c r="C32" s="138"/>
      <c r="D32" s="44"/>
      <c r="E32" s="45"/>
      <c r="F32" s="43"/>
      <c r="G32" s="43"/>
      <c r="H32" s="43"/>
      <c r="I32" s="46"/>
      <c r="J32" s="46"/>
      <c r="K32" s="46"/>
      <c r="L32" s="46"/>
      <c r="M32" s="46"/>
      <c r="N32" s="220"/>
      <c r="O32" s="46"/>
      <c r="P32" s="133"/>
      <c r="Q32" s="48"/>
      <c r="R32" s="43"/>
      <c r="S32" s="43"/>
      <c r="T32" s="43"/>
      <c r="U32" s="43"/>
      <c r="V32" s="43"/>
      <c r="W32" s="43"/>
      <c r="X32" s="228"/>
      <c r="Y32" s="50"/>
      <c r="Z32" s="46"/>
      <c r="AA32" s="238"/>
      <c r="AB32" s="43"/>
      <c r="AC32" s="50"/>
      <c r="AD32" s="46"/>
    </row>
    <row r="33" spans="1:30" ht="30">
      <c r="A33" s="51" t="s">
        <v>122</v>
      </c>
      <c r="B33" s="43"/>
      <c r="C33" s="138"/>
      <c r="D33" s="44"/>
      <c r="E33" s="45"/>
      <c r="F33" s="43"/>
      <c r="G33" s="43"/>
      <c r="H33" s="43"/>
      <c r="I33" s="46"/>
      <c r="J33" s="46"/>
      <c r="K33" s="46"/>
      <c r="L33" s="46"/>
      <c r="M33" s="46"/>
      <c r="N33" s="220"/>
      <c r="O33" s="46"/>
      <c r="P33" s="133"/>
      <c r="Q33" s="48"/>
      <c r="R33" s="43"/>
      <c r="S33" s="43"/>
      <c r="T33" s="43"/>
      <c r="U33" s="43"/>
      <c r="V33" s="43"/>
      <c r="W33" s="43"/>
      <c r="X33" s="228"/>
      <c r="Y33" s="50"/>
      <c r="Z33" s="46"/>
      <c r="AA33" s="238"/>
      <c r="AB33" s="43"/>
      <c r="AC33" s="50"/>
      <c r="AD33" s="46"/>
    </row>
    <row r="34" spans="1:30">
      <c r="A34" s="39" t="s">
        <v>121</v>
      </c>
      <c r="B34" s="47">
        <f>IFERROR((B26-B4)/B4*100,"-")</f>
        <v>-9.5158961193756308</v>
      </c>
      <c r="C34" s="139">
        <f>IFERROR((C26-C4)/C4*100,"-")</f>
        <v>-6.9419731119019374</v>
      </c>
      <c r="D34" s="47" t="str">
        <f t="shared" ref="D34:Z34" si="25">IFERROR((D26-D4)/D4*100,"-")</f>
        <v>-</v>
      </c>
      <c r="E34" s="47">
        <f t="shared" si="25"/>
        <v>-46.10500203050907</v>
      </c>
      <c r="F34" s="47">
        <f t="shared" si="25"/>
        <v>67.302237390974597</v>
      </c>
      <c r="G34" s="47">
        <f t="shared" si="25"/>
        <v>-39.256359753006393</v>
      </c>
      <c r="H34" s="47">
        <f>IFERROR((H26-H4)/H4*100,"-")</f>
        <v>12.311635171700726</v>
      </c>
      <c r="I34" s="47">
        <f t="shared" si="25"/>
        <v>-57.471257054508207</v>
      </c>
      <c r="J34" s="47" t="str">
        <f t="shared" ref="J34:M34" si="26">IFERROR((J26-J4)/J4*100,"-")</f>
        <v>-</v>
      </c>
      <c r="K34" s="47" t="str">
        <f t="shared" si="26"/>
        <v>-</v>
      </c>
      <c r="L34" s="47" t="str">
        <f t="shared" si="26"/>
        <v>-</v>
      </c>
      <c r="M34" s="47" t="str">
        <f t="shared" si="26"/>
        <v>-</v>
      </c>
      <c r="N34" s="221">
        <f t="shared" ref="N34" si="27">IFERROR((N26-N4)/N4*100,"-")</f>
        <v>-10.684300303493499</v>
      </c>
      <c r="O34" s="47">
        <f t="shared" si="25"/>
        <v>-67.026639100198722</v>
      </c>
      <c r="P34" s="134" t="str">
        <f t="shared" si="25"/>
        <v>-</v>
      </c>
      <c r="Q34" s="47">
        <f t="shared" si="25"/>
        <v>67.889613674066609</v>
      </c>
      <c r="R34" s="47">
        <f t="shared" si="25"/>
        <v>67.302237390974597</v>
      </c>
      <c r="S34" s="47">
        <f t="shared" si="25"/>
        <v>112.75988334899994</v>
      </c>
      <c r="T34" s="47" t="str">
        <f t="shared" ref="T34:W34" si="28">IFERROR((T26-T4)/T4*100,"-")</f>
        <v>-</v>
      </c>
      <c r="U34" s="47" t="str">
        <f t="shared" si="28"/>
        <v>-</v>
      </c>
      <c r="V34" s="47" t="str">
        <f t="shared" si="28"/>
        <v>-</v>
      </c>
      <c r="W34" s="47" t="str">
        <f t="shared" si="28"/>
        <v>-</v>
      </c>
      <c r="X34" s="230">
        <f t="shared" ref="X34" si="29">IFERROR((X26-X4)/X4*100,"-")</f>
        <v>1.3081733537195399</v>
      </c>
      <c r="Y34" s="47">
        <f t="shared" si="25"/>
        <v>-63.558946283754992</v>
      </c>
      <c r="Z34" s="47">
        <f t="shared" si="25"/>
        <v>19.313535992502796</v>
      </c>
      <c r="AA34" s="237">
        <f t="shared" ref="AA34:AD34" si="30">IFERROR((AA26-AA4)/AA4*100,"-")</f>
        <v>72.057043796814185</v>
      </c>
      <c r="AB34" s="47">
        <f t="shared" si="30"/>
        <v>118.81207965015237</v>
      </c>
      <c r="AC34" s="47">
        <f t="shared" si="30"/>
        <v>-64.566881544295356</v>
      </c>
      <c r="AD34" s="47">
        <f t="shared" si="30"/>
        <v>74.940519463353382</v>
      </c>
    </row>
    <row r="35" spans="1:30">
      <c r="A35" s="39" t="s">
        <v>197</v>
      </c>
      <c r="B35" s="47">
        <f>IFERROR((B26-B19)/B19*100,"-")</f>
        <v>-26.933079137090132</v>
      </c>
      <c r="C35" s="139">
        <f>IFERROR((C26-C19)/C19*100,"-")</f>
        <v>-32.672966376713134</v>
      </c>
      <c r="D35" s="47">
        <f t="shared" ref="D35:Z35" si="31">IFERROR((D26-D19)/D19*100,"-")</f>
        <v>-44.753197467815411</v>
      </c>
      <c r="E35" s="47">
        <f t="shared" si="31"/>
        <v>-37.654648529004888</v>
      </c>
      <c r="F35" s="47">
        <f t="shared" si="31"/>
        <v>10.265331013936379</v>
      </c>
      <c r="G35" s="47">
        <f t="shared" si="31"/>
        <v>-31.128741978949755</v>
      </c>
      <c r="H35" s="47">
        <f>IFERROR((H26-H19)/H19*100,"-")</f>
        <v>3.9331046486772636</v>
      </c>
      <c r="I35" s="47">
        <f t="shared" si="31"/>
        <v>-39.401466868534854</v>
      </c>
      <c r="J35" s="47" t="str">
        <f t="shared" ref="J35:M35" si="32">IFERROR((J26-J19)/J19*100,"-")</f>
        <v>-</v>
      </c>
      <c r="K35" s="47" t="str">
        <f t="shared" si="32"/>
        <v>-</v>
      </c>
      <c r="L35" s="47" t="str">
        <f t="shared" si="32"/>
        <v>-</v>
      </c>
      <c r="M35" s="47" t="str">
        <f t="shared" si="32"/>
        <v>-</v>
      </c>
      <c r="N35" s="221">
        <f t="shared" ref="N35" si="33">IFERROR((N26-N19)/N19*100,"-")</f>
        <v>-24.168672885946439</v>
      </c>
      <c r="O35" s="47">
        <f t="shared" si="31"/>
        <v>-57.676675690478582</v>
      </c>
      <c r="P35" s="134">
        <f t="shared" si="31"/>
        <v>32.255474550484585</v>
      </c>
      <c r="Q35" s="47">
        <f t="shared" si="31"/>
        <v>17.197063035088895</v>
      </c>
      <c r="R35" s="47">
        <f t="shared" si="31"/>
        <v>10.265331013936379</v>
      </c>
      <c r="S35" s="47">
        <f t="shared" si="31"/>
        <v>20.575395289511796</v>
      </c>
      <c r="T35" s="47" t="str">
        <f t="shared" ref="T35:W35" si="34">IFERROR((T26-T19)/T19*100,"-")</f>
        <v>-</v>
      </c>
      <c r="U35" s="47" t="str">
        <f t="shared" si="34"/>
        <v>-</v>
      </c>
      <c r="V35" s="47" t="str">
        <f t="shared" si="34"/>
        <v>-</v>
      </c>
      <c r="W35" s="47" t="str">
        <f t="shared" si="34"/>
        <v>-</v>
      </c>
      <c r="X35" s="230">
        <f t="shared" ref="X35" si="35">IFERROR((X26-X19)/X19*100,"-")</f>
        <v>-3.6454673237960233</v>
      </c>
      <c r="Y35" s="47">
        <f t="shared" si="31"/>
        <v>-42.075943792773778</v>
      </c>
      <c r="Z35" s="47">
        <f t="shared" si="31"/>
        <v>0.54690122213666803</v>
      </c>
      <c r="AA35" s="237">
        <f t="shared" ref="AA35:AD35" si="36">IFERROR((AA26-AA19)/AA19*100,"-")</f>
        <v>1.6021709948139551</v>
      </c>
      <c r="AB35" s="47">
        <f t="shared" si="36"/>
        <v>11.103404891376849</v>
      </c>
      <c r="AC35" s="47">
        <f t="shared" si="36"/>
        <v>-37.13769635785237</v>
      </c>
      <c r="AD35" s="47">
        <f t="shared" si="36"/>
        <v>1.6962013158526683</v>
      </c>
    </row>
    <row r="36" spans="1:30">
      <c r="A36" s="39"/>
      <c r="B36" s="16"/>
      <c r="C36" s="16"/>
      <c r="D36" s="17"/>
      <c r="E36" s="13"/>
      <c r="F36" s="13"/>
      <c r="G36" s="13"/>
      <c r="H36" s="13"/>
      <c r="I36" s="13"/>
      <c r="J36" s="13"/>
      <c r="K36" s="13"/>
      <c r="L36" s="13"/>
      <c r="M36" s="13"/>
      <c r="N36" s="197"/>
      <c r="O36" s="33"/>
      <c r="P36" s="33"/>
      <c r="Q36" s="2"/>
      <c r="R36" s="13"/>
      <c r="S36" s="2"/>
      <c r="T36" s="96"/>
      <c r="U36" s="96"/>
      <c r="V36" s="96"/>
      <c r="W36" s="96"/>
      <c r="X36" s="226"/>
      <c r="Y36" s="39"/>
      <c r="Z36" s="33"/>
    </row>
    <row r="37" spans="1:30">
      <c r="A37" s="1"/>
      <c r="B37" s="34" t="s">
        <v>113</v>
      </c>
    </row>
    <row r="38" spans="1:30">
      <c r="A38" s="1"/>
      <c r="B38" s="348" t="s">
        <v>118</v>
      </c>
      <c r="C38" s="348"/>
      <c r="D38" s="348"/>
      <c r="E38" s="348"/>
      <c r="F38" s="348"/>
      <c r="G38" s="348"/>
      <c r="H38" s="348"/>
      <c r="I38" s="348"/>
      <c r="J38" s="348"/>
      <c r="K38" s="348"/>
      <c r="L38" s="348"/>
      <c r="M38" s="348"/>
      <c r="N38" s="348"/>
      <c r="O38" s="348"/>
      <c r="P38" s="348"/>
      <c r="Q38" s="348"/>
      <c r="R38" s="348"/>
    </row>
    <row r="39" spans="1:30">
      <c r="B39" s="348"/>
      <c r="C39" s="348"/>
      <c r="D39" s="348"/>
      <c r="E39" s="348"/>
      <c r="F39" s="348"/>
      <c r="G39" s="348"/>
      <c r="H39" s="348"/>
      <c r="I39" s="348"/>
      <c r="J39" s="348"/>
      <c r="K39" s="348"/>
      <c r="L39" s="348"/>
      <c r="M39" s="348"/>
      <c r="N39" s="348"/>
      <c r="O39" s="348"/>
      <c r="P39" s="348"/>
      <c r="Q39" s="348"/>
      <c r="R39" s="348"/>
    </row>
    <row r="40" spans="1:30">
      <c r="B40" s="349" t="s">
        <v>117</v>
      </c>
      <c r="C40" s="349"/>
      <c r="D40" s="349"/>
      <c r="E40" s="349"/>
      <c r="F40" s="349"/>
      <c r="G40" s="349"/>
      <c r="H40" s="349"/>
      <c r="I40" s="349"/>
      <c r="J40" s="349"/>
      <c r="K40" s="349"/>
      <c r="L40" s="349"/>
      <c r="M40" s="349"/>
      <c r="N40" s="349"/>
      <c r="O40" s="349"/>
      <c r="P40" s="349"/>
      <c r="Q40" s="349"/>
      <c r="R40" s="349"/>
    </row>
    <row r="41" spans="1:30">
      <c r="B41" s="349"/>
      <c r="C41" s="349"/>
      <c r="D41" s="349"/>
      <c r="E41" s="349"/>
      <c r="F41" s="349"/>
      <c r="G41" s="349"/>
      <c r="H41" s="349"/>
      <c r="I41" s="349"/>
      <c r="J41" s="349"/>
      <c r="K41" s="349"/>
      <c r="L41" s="349"/>
      <c r="M41" s="349"/>
      <c r="N41" s="349"/>
      <c r="O41" s="349"/>
      <c r="P41" s="349"/>
      <c r="Q41" s="349"/>
      <c r="R41" s="349"/>
    </row>
    <row r="42" spans="1:30">
      <c r="B42" s="34" t="s">
        <v>116</v>
      </c>
    </row>
    <row r="43" spans="1:30">
      <c r="B43" s="345" t="s">
        <v>120</v>
      </c>
      <c r="C43" s="345"/>
      <c r="D43" s="345"/>
      <c r="E43" s="345"/>
      <c r="F43" s="345"/>
      <c r="G43" s="345"/>
      <c r="H43" s="345"/>
      <c r="I43" s="345"/>
      <c r="J43" s="345"/>
      <c r="K43" s="345"/>
      <c r="L43" s="345"/>
      <c r="M43" s="345"/>
      <c r="N43" s="345"/>
      <c r="O43" s="345"/>
      <c r="P43" s="345"/>
      <c r="Q43" s="345"/>
      <c r="R43" s="345"/>
    </row>
    <row r="44" spans="1:30">
      <c r="B44" s="345"/>
      <c r="C44" s="345"/>
      <c r="D44" s="345"/>
      <c r="E44" s="345"/>
      <c r="F44" s="345"/>
      <c r="G44" s="345"/>
      <c r="H44" s="345"/>
      <c r="I44" s="345"/>
      <c r="J44" s="345"/>
      <c r="K44" s="345"/>
      <c r="L44" s="345"/>
      <c r="M44" s="345"/>
      <c r="N44" s="345"/>
      <c r="O44" s="345"/>
      <c r="P44" s="345"/>
      <c r="Q44" s="345"/>
      <c r="R44" s="345"/>
    </row>
    <row r="45" spans="1:30">
      <c r="B45" s="362" t="s">
        <v>146</v>
      </c>
      <c r="C45" s="362"/>
      <c r="D45" s="362"/>
      <c r="E45" s="362"/>
      <c r="F45" s="362"/>
      <c r="G45" s="362"/>
      <c r="H45" s="362"/>
      <c r="I45" s="362"/>
      <c r="J45" s="362"/>
      <c r="K45" s="362"/>
      <c r="L45" s="362"/>
      <c r="M45" s="362"/>
      <c r="N45" s="362"/>
      <c r="O45" s="362"/>
      <c r="P45" s="362"/>
      <c r="Q45" s="362"/>
      <c r="R45" s="362"/>
    </row>
    <row r="46" spans="1:30">
      <c r="B46" s="362"/>
      <c r="C46" s="362"/>
      <c r="D46" s="362"/>
      <c r="E46" s="362"/>
      <c r="F46" s="362"/>
      <c r="G46" s="362"/>
      <c r="H46" s="362"/>
      <c r="I46" s="362"/>
      <c r="J46" s="362"/>
      <c r="K46" s="362"/>
      <c r="L46" s="362"/>
      <c r="M46" s="362"/>
      <c r="N46" s="362"/>
      <c r="O46" s="362"/>
      <c r="P46" s="362"/>
      <c r="Q46" s="362"/>
      <c r="R46" s="362"/>
    </row>
    <row r="47" spans="1:30">
      <c r="B47" s="345" t="s">
        <v>294</v>
      </c>
      <c r="C47" s="345"/>
      <c r="D47" s="345"/>
      <c r="E47" s="345"/>
      <c r="F47" s="345"/>
      <c r="G47" s="345"/>
      <c r="H47" s="345"/>
      <c r="I47" s="345"/>
      <c r="J47" s="345"/>
      <c r="K47" s="345"/>
      <c r="L47" s="345"/>
      <c r="M47" s="345"/>
      <c r="N47" s="345"/>
      <c r="O47" s="345"/>
      <c r="P47" s="345"/>
      <c r="Q47" s="67"/>
      <c r="R47" s="67"/>
    </row>
    <row r="48" spans="1:30">
      <c r="B48" s="345" t="s">
        <v>406</v>
      </c>
      <c r="C48" s="345"/>
      <c r="D48" s="345"/>
      <c r="E48" s="345"/>
      <c r="F48" s="345"/>
      <c r="G48" s="345"/>
      <c r="H48" s="345"/>
      <c r="I48" s="345"/>
      <c r="J48" s="345"/>
      <c r="K48" s="164"/>
      <c r="L48" s="164"/>
      <c r="M48" s="164"/>
      <c r="N48" s="213"/>
      <c r="O48" s="164"/>
      <c r="P48" s="164"/>
      <c r="Q48" s="67"/>
      <c r="R48" s="67"/>
    </row>
    <row r="49" spans="2:10">
      <c r="B49" s="313" t="s">
        <v>415</v>
      </c>
      <c r="D49" s="163"/>
      <c r="E49" s="164"/>
      <c r="F49" s="164"/>
      <c r="G49" s="164"/>
      <c r="H49" s="164"/>
      <c r="I49" s="164"/>
      <c r="J49" s="164"/>
    </row>
  </sheetData>
  <mergeCells count="12">
    <mergeCell ref="AA2:AD2"/>
    <mergeCell ref="B48:J48"/>
    <mergeCell ref="B1:Z1"/>
    <mergeCell ref="B38:R39"/>
    <mergeCell ref="B40:R41"/>
    <mergeCell ref="B47:P47"/>
    <mergeCell ref="C2:C3"/>
    <mergeCell ref="B2:B3"/>
    <mergeCell ref="D2:O2"/>
    <mergeCell ref="P2:Z2"/>
    <mergeCell ref="B43:R44"/>
    <mergeCell ref="B45:R46"/>
  </mergeCells>
  <pageMargins left="0.70866141732283472" right="0.70866141732283472" top="0.74803149606299213" bottom="0.74803149606299213" header="0.31496062992125984" footer="0.31496062992125984"/>
  <pageSetup paperSize="5" scale="65" orientation="landscape" horizontalDpi="0" verticalDpi="0" r:id="rId1"/>
</worksheet>
</file>

<file path=xl/worksheets/sheet17.xml><?xml version="1.0" encoding="utf-8"?>
<worksheet xmlns="http://schemas.openxmlformats.org/spreadsheetml/2006/main" xmlns:r="http://schemas.openxmlformats.org/officeDocument/2006/relationships">
  <dimension ref="A1:AK49"/>
  <sheetViews>
    <sheetView workbookViewId="0">
      <pane xSplit="1" ySplit="3" topLeftCell="U19" activePane="bottomRight" state="frozen"/>
      <selection activeCell="A35" sqref="A35"/>
      <selection pane="topRight" activeCell="A35" sqref="A35"/>
      <selection pane="bottomLeft" activeCell="A35" sqref="A35"/>
      <selection pane="bottomRight" activeCell="Z22" sqref="Z22"/>
    </sheetView>
  </sheetViews>
  <sheetFormatPr defaultColWidth="9.140625" defaultRowHeight="15"/>
  <cols>
    <col min="1" max="1" width="14.85546875" style="89" customWidth="1"/>
    <col min="2" max="2" width="13.28515625" style="89" customWidth="1"/>
    <col min="3" max="3" width="13.28515625" style="163" customWidth="1"/>
    <col min="4" max="4" width="15" style="89" customWidth="1"/>
    <col min="5" max="5" width="14.5703125" style="89" customWidth="1"/>
    <col min="6" max="6" width="15.140625" style="89" customWidth="1"/>
    <col min="7" max="7" width="15.7109375" style="89" customWidth="1"/>
    <col min="8" max="8" width="15.7109375" style="184" customWidth="1"/>
    <col min="9" max="9" width="14.85546875" style="89" customWidth="1"/>
    <col min="10" max="10" width="14.140625" style="95" customWidth="1"/>
    <col min="11" max="12" width="14.85546875" style="95" customWidth="1"/>
    <col min="13" max="13" width="16.5703125" style="95" customWidth="1"/>
    <col min="14" max="14" width="16.5703125" style="192" customWidth="1"/>
    <col min="15" max="15" width="15" style="89" customWidth="1"/>
    <col min="16" max="16" width="14" style="89" customWidth="1"/>
    <col min="17" max="17" width="17.5703125" style="89" customWidth="1"/>
    <col min="18" max="18" width="16.28515625" style="89" customWidth="1"/>
    <col min="19" max="19" width="16.5703125" style="89" customWidth="1"/>
    <col min="20" max="23" width="16.5703125" style="95" customWidth="1"/>
    <col min="24" max="24" width="16.5703125" style="224" customWidth="1"/>
    <col min="25" max="25" width="22.140625" style="89" customWidth="1"/>
    <col min="26" max="26" width="14.140625" style="89" customWidth="1"/>
    <col min="27" max="27" width="12" style="89" customWidth="1"/>
    <col min="28" max="28" width="12.28515625" style="89" customWidth="1"/>
    <col min="29" max="29" width="12.5703125" style="89" customWidth="1"/>
    <col min="30" max="30" width="12.28515625" style="89" customWidth="1"/>
    <col min="31" max="31" width="12.5703125" style="89" customWidth="1"/>
    <col min="32" max="32" width="11.42578125" style="89" customWidth="1"/>
    <col min="33" max="33" width="11.85546875" style="89" customWidth="1"/>
    <col min="34" max="34" width="12.140625" style="89" customWidth="1"/>
    <col min="35" max="35" width="10" style="89" customWidth="1"/>
    <col min="36" max="36" width="12.140625" style="89" customWidth="1"/>
    <col min="37" max="16384" width="9.140625" style="89"/>
  </cols>
  <sheetData>
    <row r="1" spans="1:37" ht="30">
      <c r="A1" s="22" t="s">
        <v>151</v>
      </c>
      <c r="B1" s="347" t="s">
        <v>152</v>
      </c>
      <c r="C1" s="346"/>
      <c r="D1" s="346"/>
      <c r="E1" s="346"/>
      <c r="F1" s="346"/>
      <c r="G1" s="346"/>
      <c r="H1" s="346"/>
      <c r="I1" s="346"/>
      <c r="J1" s="346"/>
      <c r="K1" s="346"/>
      <c r="L1" s="346"/>
      <c r="M1" s="346"/>
      <c r="N1" s="346"/>
      <c r="O1" s="346"/>
      <c r="P1" s="346"/>
      <c r="Q1" s="346"/>
      <c r="R1" s="346"/>
      <c r="S1" s="346"/>
      <c r="T1" s="346"/>
      <c r="U1" s="346"/>
      <c r="V1" s="346"/>
      <c r="W1" s="346"/>
      <c r="X1" s="346"/>
      <c r="Y1" s="346"/>
      <c r="Z1" s="346"/>
    </row>
    <row r="2" spans="1:37" s="163" customFormat="1" ht="33.75" customHeight="1">
      <c r="A2" s="22"/>
      <c r="B2" s="351" t="s">
        <v>84</v>
      </c>
      <c r="C2" s="355" t="s">
        <v>292</v>
      </c>
      <c r="D2" s="347" t="s">
        <v>288</v>
      </c>
      <c r="E2" s="346"/>
      <c r="F2" s="346"/>
      <c r="G2" s="346"/>
      <c r="H2" s="346"/>
      <c r="I2" s="346"/>
      <c r="J2" s="346"/>
      <c r="K2" s="346"/>
      <c r="L2" s="346"/>
      <c r="M2" s="346"/>
      <c r="N2" s="346"/>
      <c r="O2" s="346"/>
      <c r="P2" s="347" t="s">
        <v>321</v>
      </c>
      <c r="Q2" s="346"/>
      <c r="R2" s="346"/>
      <c r="S2" s="346"/>
      <c r="T2" s="346"/>
      <c r="U2" s="346"/>
      <c r="V2" s="346"/>
      <c r="W2" s="346"/>
      <c r="X2" s="346"/>
      <c r="Y2" s="346"/>
      <c r="Z2" s="350"/>
      <c r="AA2" s="347" t="s">
        <v>322</v>
      </c>
      <c r="AB2" s="346"/>
      <c r="AC2" s="346"/>
      <c r="AD2" s="346"/>
      <c r="AE2" s="336"/>
      <c r="AF2" s="336"/>
      <c r="AG2" s="336"/>
      <c r="AH2" s="336"/>
      <c r="AI2" s="336"/>
      <c r="AJ2" s="336"/>
      <c r="AK2" s="336"/>
    </row>
    <row r="3" spans="1:37" ht="165.75" customHeight="1">
      <c r="A3" s="14"/>
      <c r="B3" s="352"/>
      <c r="C3" s="356"/>
      <c r="D3" s="7" t="s">
        <v>83</v>
      </c>
      <c r="E3" s="15" t="s">
        <v>112</v>
      </c>
      <c r="F3" s="7" t="s">
        <v>93</v>
      </c>
      <c r="G3" s="7" t="s">
        <v>94</v>
      </c>
      <c r="H3" s="7" t="s">
        <v>115</v>
      </c>
      <c r="I3" s="7" t="s">
        <v>114</v>
      </c>
      <c r="J3" s="93" t="s">
        <v>220</v>
      </c>
      <c r="K3" s="93" t="s">
        <v>221</v>
      </c>
      <c r="L3" s="93" t="s">
        <v>222</v>
      </c>
      <c r="M3" s="93" t="s">
        <v>223</v>
      </c>
      <c r="N3" s="196" t="s">
        <v>400</v>
      </c>
      <c r="O3" s="7" t="s">
        <v>109</v>
      </c>
      <c r="P3" s="131" t="s">
        <v>130</v>
      </c>
      <c r="Q3" s="49" t="s">
        <v>87</v>
      </c>
      <c r="R3" s="7" t="s">
        <v>110</v>
      </c>
      <c r="S3" s="7" t="s">
        <v>111</v>
      </c>
      <c r="T3" s="7" t="s">
        <v>224</v>
      </c>
      <c r="U3" s="7" t="s">
        <v>225</v>
      </c>
      <c r="V3" s="7" t="s">
        <v>226</v>
      </c>
      <c r="W3" s="7" t="s">
        <v>227</v>
      </c>
      <c r="X3" s="236" t="s">
        <v>403</v>
      </c>
      <c r="Y3" s="227" t="s">
        <v>405</v>
      </c>
      <c r="Z3" s="7" t="s">
        <v>119</v>
      </c>
      <c r="AA3" s="240" t="s">
        <v>110</v>
      </c>
      <c r="AB3" s="7" t="s">
        <v>111</v>
      </c>
      <c r="AC3" s="323" t="s">
        <v>431</v>
      </c>
      <c r="AD3" s="7" t="s">
        <v>296</v>
      </c>
    </row>
    <row r="4" spans="1:37">
      <c r="A4" s="5">
        <v>1990</v>
      </c>
      <c r="B4" s="58">
        <f>'A-3'!L3</f>
        <v>53150.582107440001</v>
      </c>
      <c r="C4" s="146">
        <f>'A-13'!L3</f>
        <v>5468.5211105699991</v>
      </c>
      <c r="D4" s="57" t="s">
        <v>34</v>
      </c>
      <c r="E4" s="57">
        <f>'A-6'!O3</f>
        <v>312283.99958613754</v>
      </c>
      <c r="F4" s="58">
        <f>'A-1'!L3</f>
        <v>115.166</v>
      </c>
      <c r="G4" s="58">
        <f>'A-1'!L59</f>
        <v>55.588999999999999</v>
      </c>
      <c r="H4" s="58">
        <f>'A-1'!L88</f>
        <v>82.867000000000004</v>
      </c>
      <c r="I4" s="59">
        <f>'A-2'!L3</f>
        <v>74.417000000000002</v>
      </c>
      <c r="J4" s="68" t="s">
        <v>34</v>
      </c>
      <c r="K4" s="68" t="s">
        <v>34</v>
      </c>
      <c r="L4" s="68" t="s">
        <v>34</v>
      </c>
      <c r="M4" s="68" t="s">
        <v>34</v>
      </c>
      <c r="N4" s="223">
        <f>'A-9'!L3</f>
        <v>77.241</v>
      </c>
      <c r="O4" s="57">
        <f>'A-7'!O3</f>
        <v>31631.547197136508</v>
      </c>
      <c r="P4" s="132" t="str">
        <f t="shared" ref="P4:P26" si="0">IFERROR($B4/D4,"..")</f>
        <v>..</v>
      </c>
      <c r="Q4" s="48">
        <f t="shared" ref="Q4:Q26" si="1">IFERROR($B4/E4,"..")</f>
        <v>0.17019950486697746</v>
      </c>
      <c r="R4" s="58">
        <f>'A-1'!L3</f>
        <v>115.166</v>
      </c>
      <c r="S4" s="58">
        <f>IFERROR(B4/I4,"..")</f>
        <v>714.22634757434457</v>
      </c>
      <c r="T4" s="58" t="str">
        <f t="shared" ref="T4:W19" si="2">IFERROR($B4/J4,"..")</f>
        <v>..</v>
      </c>
      <c r="U4" s="58" t="str">
        <f t="shared" si="2"/>
        <v>..</v>
      </c>
      <c r="V4" s="58" t="str">
        <f t="shared" si="2"/>
        <v>..</v>
      </c>
      <c r="W4" s="58" t="str">
        <f t="shared" si="2"/>
        <v>..</v>
      </c>
      <c r="X4" s="232">
        <f>IFERROR(B4/N4,"..")</f>
        <v>688.11359391307724</v>
      </c>
      <c r="Y4" s="69">
        <f>O4/B4</f>
        <v>0.59513077642678791</v>
      </c>
      <c r="Z4" s="59">
        <f>'A-8'!L3</f>
        <v>98.045000000000002</v>
      </c>
      <c r="AA4" s="187">
        <f>'A-11'!L3</f>
        <v>113.93600000000001</v>
      </c>
      <c r="AB4" s="58">
        <f>IFERROR($C4/I4,"..")</f>
        <v>73.484836940080882</v>
      </c>
      <c r="AC4" s="69">
        <f>IFERROR(O4/C4,"..")</f>
        <v>5.7842964409511923</v>
      </c>
      <c r="AD4" s="59">
        <f>'A-12'!L3</f>
        <v>107.372</v>
      </c>
    </row>
    <row r="5" spans="1:37">
      <c r="A5" s="5">
        <v>1991</v>
      </c>
      <c r="B5" s="58">
        <f>'A-3'!L4</f>
        <v>51351.514433589997</v>
      </c>
      <c r="C5" s="136">
        <f>'A-13'!L4</f>
        <v>5174.8146412199994</v>
      </c>
      <c r="D5" s="57" t="s">
        <v>34</v>
      </c>
      <c r="E5" s="57">
        <f>'A-6'!O4</f>
        <v>294266.83213380561</v>
      </c>
      <c r="F5" s="58">
        <f>'A-1'!L4</f>
        <v>123.505</v>
      </c>
      <c r="G5" s="58">
        <f>'A-1'!L60</f>
        <v>51.122</v>
      </c>
      <c r="H5" s="58">
        <f>'A-1'!L89</f>
        <v>84.59</v>
      </c>
      <c r="I5" s="59">
        <f>'A-2'!L4</f>
        <v>76.486000000000004</v>
      </c>
      <c r="J5" s="68" t="s">
        <v>34</v>
      </c>
      <c r="K5" s="68" t="s">
        <v>34</v>
      </c>
      <c r="L5" s="68" t="s">
        <v>34</v>
      </c>
      <c r="M5" s="68" t="s">
        <v>34</v>
      </c>
      <c r="N5" s="223">
        <f>'A-9'!L4</f>
        <v>74.793000000000006</v>
      </c>
      <c r="O5" s="57">
        <f>'A-7'!O4</f>
        <v>10819.074375794098</v>
      </c>
      <c r="P5" s="132" t="str">
        <f t="shared" si="0"/>
        <v>..</v>
      </c>
      <c r="Q5" s="48">
        <f t="shared" si="1"/>
        <v>0.17450663420415669</v>
      </c>
      <c r="R5" s="58">
        <f>'A-1'!L4</f>
        <v>123.505</v>
      </c>
      <c r="S5" s="58">
        <f t="shared" ref="S5:S27" si="3">IFERROR(B5/I5,"..")</f>
        <v>671.38449433347273</v>
      </c>
      <c r="T5" s="58" t="str">
        <f t="shared" si="2"/>
        <v>..</v>
      </c>
      <c r="U5" s="58" t="str">
        <f t="shared" si="2"/>
        <v>..</v>
      </c>
      <c r="V5" s="58" t="str">
        <f t="shared" si="2"/>
        <v>..</v>
      </c>
      <c r="W5" s="58" t="str">
        <f t="shared" si="2"/>
        <v>..</v>
      </c>
      <c r="X5" s="232">
        <f t="shared" ref="X5:X27" si="4">IFERROR(B5/N5,"..")</f>
        <v>686.58182495139908</v>
      </c>
      <c r="Y5" s="235">
        <f t="shared" ref="Y5:Y25" si="5">O5/B5</f>
        <v>0.21068656874347483</v>
      </c>
      <c r="Z5" s="59">
        <f>'A-8'!L4</f>
        <v>97.314999999999998</v>
      </c>
      <c r="AA5" s="187">
        <f>'A-11'!L4</f>
        <v>119.675</v>
      </c>
      <c r="AB5" s="58">
        <f t="shared" ref="AB5:AB27" si="6">IFERROR($C5/I5,"..")</f>
        <v>67.657017509348108</v>
      </c>
      <c r="AC5" s="332">
        <f t="shared" ref="AC5:AC27" si="7">IFERROR(O5/C5,"..")</f>
        <v>2.0907172770237477</v>
      </c>
      <c r="AD5" s="59">
        <f>'A-12'!L4</f>
        <v>101.84</v>
      </c>
    </row>
    <row r="6" spans="1:37">
      <c r="A6" s="5">
        <v>1992</v>
      </c>
      <c r="B6" s="58">
        <f>'A-3'!L5</f>
        <v>51310.235634190001</v>
      </c>
      <c r="C6" s="136">
        <f>'A-13'!L5</f>
        <v>5493.4915265999998</v>
      </c>
      <c r="D6" s="57" t="s">
        <v>34</v>
      </c>
      <c r="E6" s="57">
        <f>'A-6'!O5</f>
        <v>301033.33649750368</v>
      </c>
      <c r="F6" s="58">
        <f>'A-1'!L5</f>
        <v>125.895</v>
      </c>
      <c r="G6" s="58">
        <f>'A-1'!L61</f>
        <v>51.018999999999998</v>
      </c>
      <c r="H6" s="58">
        <f>'A-1'!L90</f>
        <v>86.122</v>
      </c>
      <c r="I6" s="59">
        <f>'A-2'!L5</f>
        <v>73.94</v>
      </c>
      <c r="J6" s="68" t="s">
        <v>34</v>
      </c>
      <c r="K6" s="68" t="s">
        <v>34</v>
      </c>
      <c r="L6" s="68" t="s">
        <v>34</v>
      </c>
      <c r="M6" s="68" t="s">
        <v>34</v>
      </c>
      <c r="N6" s="223">
        <f>'A-9'!L5</f>
        <v>74.248999999999995</v>
      </c>
      <c r="O6" s="57">
        <f>'A-7'!O5</f>
        <v>28128.730268908432</v>
      </c>
      <c r="P6" s="132" t="str">
        <f t="shared" si="0"/>
        <v>..</v>
      </c>
      <c r="Q6" s="48">
        <f t="shared" si="1"/>
        <v>0.17044702168597028</v>
      </c>
      <c r="R6" s="58">
        <f>'A-1'!L5</f>
        <v>125.895</v>
      </c>
      <c r="S6" s="58">
        <f t="shared" si="3"/>
        <v>693.94422009994594</v>
      </c>
      <c r="T6" s="58" t="str">
        <f t="shared" si="2"/>
        <v>..</v>
      </c>
      <c r="U6" s="58" t="str">
        <f t="shared" si="2"/>
        <v>..</v>
      </c>
      <c r="V6" s="58" t="str">
        <f t="shared" si="2"/>
        <v>..</v>
      </c>
      <c r="W6" s="58" t="str">
        <f t="shared" si="2"/>
        <v>..</v>
      </c>
      <c r="X6" s="232">
        <f t="shared" si="4"/>
        <v>691.05625172312091</v>
      </c>
      <c r="Y6" s="235">
        <f t="shared" si="5"/>
        <v>0.54820894742033044</v>
      </c>
      <c r="Z6" s="59">
        <f>'A-8'!L5</f>
        <v>98.293999999999997</v>
      </c>
      <c r="AA6" s="187">
        <f>'A-11'!L5</f>
        <v>129.607</v>
      </c>
      <c r="AB6" s="58">
        <f t="shared" si="6"/>
        <v>74.296612477684604</v>
      </c>
      <c r="AC6" s="332">
        <f t="shared" si="7"/>
        <v>5.1203738337824838</v>
      </c>
      <c r="AD6" s="59">
        <f>'A-12'!L5</f>
        <v>110.931</v>
      </c>
    </row>
    <row r="7" spans="1:37">
      <c r="A7" s="5">
        <v>1993</v>
      </c>
      <c r="B7" s="58">
        <f>'A-3'!L6</f>
        <v>52061.509783269998</v>
      </c>
      <c r="C7" s="136">
        <f>'A-13'!L6</f>
        <v>5524.4720141099997</v>
      </c>
      <c r="D7" s="57" t="s">
        <v>34</v>
      </c>
      <c r="E7" s="57">
        <f>'A-6'!O6</f>
        <v>309043.22807425383</v>
      </c>
      <c r="F7" s="58">
        <f>'A-1'!L6</f>
        <v>116.907</v>
      </c>
      <c r="G7" s="58">
        <f>'A-1'!L62</f>
        <v>57.326000000000001</v>
      </c>
      <c r="H7" s="58">
        <f>'A-1'!L91</f>
        <v>88.563000000000002</v>
      </c>
      <c r="I7" s="59">
        <f>'A-2'!L6</f>
        <v>70.38</v>
      </c>
      <c r="J7" s="68" t="s">
        <v>34</v>
      </c>
      <c r="K7" s="68" t="s">
        <v>34</v>
      </c>
      <c r="L7" s="68" t="s">
        <v>34</v>
      </c>
      <c r="M7" s="68" t="s">
        <v>34</v>
      </c>
      <c r="N7" s="223">
        <f>'A-9'!L6</f>
        <v>75.394999999999996</v>
      </c>
      <c r="O7" s="57">
        <f>'A-7'!O6</f>
        <v>12189.850417692374</v>
      </c>
      <c r="P7" s="132" t="str">
        <f t="shared" si="0"/>
        <v>..</v>
      </c>
      <c r="Q7" s="48">
        <f t="shared" si="1"/>
        <v>0.16846028339686245</v>
      </c>
      <c r="R7" s="58">
        <f>'A-1'!L6</f>
        <v>116.907</v>
      </c>
      <c r="S7" s="58">
        <f t="shared" si="3"/>
        <v>739.72022994131862</v>
      </c>
      <c r="T7" s="58" t="str">
        <f t="shared" si="2"/>
        <v>..</v>
      </c>
      <c r="U7" s="58" t="str">
        <f t="shared" si="2"/>
        <v>..</v>
      </c>
      <c r="V7" s="58" t="str">
        <f t="shared" si="2"/>
        <v>..</v>
      </c>
      <c r="W7" s="58" t="str">
        <f t="shared" si="2"/>
        <v>..</v>
      </c>
      <c r="X7" s="232">
        <f t="shared" si="4"/>
        <v>690.51674226765704</v>
      </c>
      <c r="Y7" s="235">
        <f t="shared" si="5"/>
        <v>0.23414323688341424</v>
      </c>
      <c r="Z7" s="59">
        <f>'A-8'!L6</f>
        <v>98.739000000000004</v>
      </c>
      <c r="AA7" s="187">
        <f>'A-11'!L6</f>
        <v>119.286</v>
      </c>
      <c r="AB7" s="58">
        <f t="shared" si="6"/>
        <v>78.494913528132997</v>
      </c>
      <c r="AC7" s="332">
        <f t="shared" si="7"/>
        <v>2.2065186295737216</v>
      </c>
      <c r="AD7" s="59">
        <f>'A-12'!L6</f>
        <v>112.73099999999999</v>
      </c>
    </row>
    <row r="8" spans="1:37">
      <c r="A8" s="5">
        <v>1994</v>
      </c>
      <c r="B8" s="58">
        <f>'A-3'!L7</f>
        <v>52662.804294529997</v>
      </c>
      <c r="C8" s="136">
        <f>'A-13'!L7</f>
        <v>5703.2716406400004</v>
      </c>
      <c r="D8" s="57" t="s">
        <v>34</v>
      </c>
      <c r="E8" s="57">
        <f>'A-6'!O7</f>
        <v>303190.01595530286</v>
      </c>
      <c r="F8" s="58">
        <f>'A-1'!L7</f>
        <v>129.89400000000001</v>
      </c>
      <c r="G8" s="58">
        <f>'A-1'!L63</f>
        <v>53.113</v>
      </c>
      <c r="H8" s="58">
        <f>'A-1'!L92</f>
        <v>90.129000000000005</v>
      </c>
      <c r="I8" s="59">
        <f>'A-2'!L7</f>
        <v>67.164000000000001</v>
      </c>
      <c r="J8" s="68" t="s">
        <v>34</v>
      </c>
      <c r="K8" s="68" t="s">
        <v>34</v>
      </c>
      <c r="L8" s="68" t="s">
        <v>34</v>
      </c>
      <c r="M8" s="68" t="s">
        <v>34</v>
      </c>
      <c r="N8" s="223">
        <f>'A-9'!L7</f>
        <v>76.120999999999995</v>
      </c>
      <c r="O8" s="57">
        <f>'A-7'!O7</f>
        <v>30657.890079954657</v>
      </c>
      <c r="P8" s="132" t="str">
        <f t="shared" si="0"/>
        <v>..</v>
      </c>
      <c r="Q8" s="48">
        <f t="shared" si="1"/>
        <v>0.17369570738864204</v>
      </c>
      <c r="R8" s="58">
        <f>'A-1'!L7</f>
        <v>129.89400000000001</v>
      </c>
      <c r="S8" s="58">
        <f t="shared" si="3"/>
        <v>784.09273263251134</v>
      </c>
      <c r="T8" s="58" t="str">
        <f t="shared" si="2"/>
        <v>..</v>
      </c>
      <c r="U8" s="58" t="str">
        <f t="shared" si="2"/>
        <v>..</v>
      </c>
      <c r="V8" s="58" t="str">
        <f t="shared" si="2"/>
        <v>..</v>
      </c>
      <c r="W8" s="58" t="str">
        <f t="shared" si="2"/>
        <v>..</v>
      </c>
      <c r="X8" s="232">
        <f t="shared" si="4"/>
        <v>691.83016900106406</v>
      </c>
      <c r="Y8" s="235">
        <f t="shared" si="5"/>
        <v>0.58215452995045014</v>
      </c>
      <c r="Z8" s="59">
        <f>'A-8'!L7</f>
        <v>100.378</v>
      </c>
      <c r="AA8" s="187">
        <f>'A-11'!L7</f>
        <v>135.26599999999999</v>
      </c>
      <c r="AB8" s="58">
        <f t="shared" si="6"/>
        <v>84.915604202251217</v>
      </c>
      <c r="AC8" s="332">
        <f t="shared" si="7"/>
        <v>5.3754918249894796</v>
      </c>
      <c r="AD8" s="59">
        <f>'A-12'!L7</f>
        <v>122.73399999999999</v>
      </c>
    </row>
    <row r="9" spans="1:37">
      <c r="A9" s="5">
        <v>1995</v>
      </c>
      <c r="B9" s="58">
        <f>'A-3'!L8</f>
        <v>53628.72820048999</v>
      </c>
      <c r="C9" s="136">
        <f>'A-13'!L8</f>
        <v>5591.6560274399999</v>
      </c>
      <c r="D9" s="57" t="s">
        <v>34</v>
      </c>
      <c r="E9" s="57">
        <f>'A-6'!O8</f>
        <v>283436.53127022501</v>
      </c>
      <c r="F9" s="58">
        <f>'A-1'!L8</f>
        <v>139.15700000000001</v>
      </c>
      <c r="G9" s="58">
        <f>'A-1'!L64</f>
        <v>51.41</v>
      </c>
      <c r="H9" s="58">
        <f>'A-1'!L93</f>
        <v>91.777000000000001</v>
      </c>
      <c r="I9" s="59">
        <f>'A-2'!L8</f>
        <v>63.59</v>
      </c>
      <c r="J9" s="68" t="s">
        <v>34</v>
      </c>
      <c r="K9" s="68" t="s">
        <v>34</v>
      </c>
      <c r="L9" s="68" t="s">
        <v>34</v>
      </c>
      <c r="M9" s="68" t="s">
        <v>34</v>
      </c>
      <c r="N9" s="223">
        <f>'A-9'!L8</f>
        <v>77.817999999999998</v>
      </c>
      <c r="O9" s="57">
        <f>'A-7'!O8</f>
        <v>11194.507417375604</v>
      </c>
      <c r="P9" s="132" t="str">
        <f t="shared" si="0"/>
        <v>..</v>
      </c>
      <c r="Q9" s="48">
        <f t="shared" si="1"/>
        <v>0.18920894903755719</v>
      </c>
      <c r="R9" s="58">
        <f>'A-1'!L8</f>
        <v>139.15700000000001</v>
      </c>
      <c r="S9" s="58">
        <f t="shared" si="3"/>
        <v>843.35159931577266</v>
      </c>
      <c r="T9" s="58" t="str">
        <f t="shared" si="2"/>
        <v>..</v>
      </c>
      <c r="U9" s="58" t="str">
        <f t="shared" si="2"/>
        <v>..</v>
      </c>
      <c r="V9" s="58" t="str">
        <f t="shared" si="2"/>
        <v>..</v>
      </c>
      <c r="W9" s="58" t="str">
        <f t="shared" si="2"/>
        <v>..</v>
      </c>
      <c r="X9" s="232">
        <f t="shared" si="4"/>
        <v>689.15582770682863</v>
      </c>
      <c r="Y9" s="235">
        <f t="shared" si="5"/>
        <v>0.20874087066777247</v>
      </c>
      <c r="Z9" s="59">
        <f>'A-8'!L8</f>
        <v>101.761</v>
      </c>
      <c r="AA9" s="187">
        <f>'A-11'!L8</f>
        <v>139.51599999999999</v>
      </c>
      <c r="AB9" s="58">
        <f t="shared" si="6"/>
        <v>87.932945863186035</v>
      </c>
      <c r="AC9" s="332">
        <f t="shared" si="7"/>
        <v>2.0020021550754667</v>
      </c>
      <c r="AD9" s="59">
        <f>'A-12'!L8</f>
        <v>126.547</v>
      </c>
    </row>
    <row r="10" spans="1:37">
      <c r="A10" s="5">
        <v>1996</v>
      </c>
      <c r="B10" s="58">
        <f>'A-3'!L9</f>
        <v>57099.587250039993</v>
      </c>
      <c r="C10" s="136">
        <f>'A-13'!L9</f>
        <v>5796.4277485799994</v>
      </c>
      <c r="D10" s="57" t="s">
        <v>34</v>
      </c>
      <c r="E10" s="57">
        <f>'A-6'!O9</f>
        <v>296749.1816943828</v>
      </c>
      <c r="F10" s="58">
        <f>'A-1'!L9</f>
        <v>157.02000000000001</v>
      </c>
      <c r="G10" s="58">
        <f>'A-1'!L65</f>
        <v>48.683</v>
      </c>
      <c r="H10" s="58">
        <f>'A-1'!L94</f>
        <v>92.102999999999994</v>
      </c>
      <c r="I10" s="59">
        <f>'A-2'!L9</f>
        <v>61.347999999999999</v>
      </c>
      <c r="J10" s="68" t="s">
        <v>34</v>
      </c>
      <c r="K10" s="68" t="s">
        <v>34</v>
      </c>
      <c r="L10" s="68" t="s">
        <v>34</v>
      </c>
      <c r="M10" s="68" t="s">
        <v>34</v>
      </c>
      <c r="N10" s="223">
        <f>'A-9'!L9</f>
        <v>83.022999999999996</v>
      </c>
      <c r="O10" s="57">
        <f>'A-7'!O9</f>
        <v>30231.623834731996</v>
      </c>
      <c r="P10" s="132" t="str">
        <f t="shared" si="0"/>
        <v>..</v>
      </c>
      <c r="Q10" s="48">
        <f t="shared" si="1"/>
        <v>0.19241699985156466</v>
      </c>
      <c r="R10" s="58">
        <f>'A-1'!L9</f>
        <v>157.02000000000001</v>
      </c>
      <c r="S10" s="58">
        <f t="shared" si="3"/>
        <v>930.74896084697127</v>
      </c>
      <c r="T10" s="58" t="str">
        <f t="shared" si="2"/>
        <v>..</v>
      </c>
      <c r="U10" s="58" t="str">
        <f t="shared" si="2"/>
        <v>..</v>
      </c>
      <c r="V10" s="58" t="str">
        <f t="shared" si="2"/>
        <v>..</v>
      </c>
      <c r="W10" s="58" t="str">
        <f t="shared" si="2"/>
        <v>..</v>
      </c>
      <c r="X10" s="232">
        <f t="shared" si="4"/>
        <v>687.75625128024762</v>
      </c>
      <c r="Y10" s="235">
        <f t="shared" si="5"/>
        <v>0.52945433217139104</v>
      </c>
      <c r="Z10" s="59">
        <f>'A-8'!L9</f>
        <v>103.855</v>
      </c>
      <c r="AA10" s="187">
        <f>'A-11'!L9</f>
        <v>153.27199999999999</v>
      </c>
      <c r="AB10" s="58">
        <f t="shared" si="6"/>
        <v>94.484380070743939</v>
      </c>
      <c r="AC10" s="332">
        <f t="shared" si="7"/>
        <v>5.215561229437923</v>
      </c>
      <c r="AD10" s="59">
        <f>'A-12'!L9</f>
        <v>136.44</v>
      </c>
    </row>
    <row r="11" spans="1:37">
      <c r="A11" s="5">
        <v>1997</v>
      </c>
      <c r="B11" s="58">
        <f>'A-3'!L10</f>
        <v>58527.145729289994</v>
      </c>
      <c r="C11" s="136">
        <f>'A-13'!L10</f>
        <v>6158.1052644299998</v>
      </c>
      <c r="D11" s="57" t="s">
        <v>34</v>
      </c>
      <c r="E11" s="57">
        <f>'A-6'!O10</f>
        <v>286464.90923681861</v>
      </c>
      <c r="F11" s="58">
        <f>'A-1'!L10</f>
        <v>145.26400000000001</v>
      </c>
      <c r="G11" s="58">
        <f>'A-1'!L66</f>
        <v>54.697000000000003</v>
      </c>
      <c r="H11" s="58">
        <f>'A-1'!L95</f>
        <v>93.399000000000001</v>
      </c>
      <c r="I11" s="59">
        <f>'A-2'!L10</f>
        <v>59.776000000000003</v>
      </c>
      <c r="J11" s="59">
        <f>'A-10'!$F120</f>
        <v>52.793890306613932</v>
      </c>
      <c r="K11" s="59">
        <f>'A-10'!$F136</f>
        <v>44.777037966866729</v>
      </c>
      <c r="L11" s="59">
        <f>'A-10'!$F152</f>
        <v>47.344300696620927</v>
      </c>
      <c r="M11" s="59">
        <f>'A-10'!$F168</f>
        <v>55.992932138003219</v>
      </c>
      <c r="N11" s="223">
        <f>'A-9'!L10</f>
        <v>84.869</v>
      </c>
      <c r="O11" s="57">
        <f>'A-7'!O10</f>
        <v>13067.467844079696</v>
      </c>
      <c r="P11" s="132" t="str">
        <f t="shared" si="0"/>
        <v>..</v>
      </c>
      <c r="Q11" s="48">
        <f t="shared" si="1"/>
        <v>0.20430825501529751</v>
      </c>
      <c r="R11" s="58">
        <f>'A-1'!L10</f>
        <v>145.26400000000001</v>
      </c>
      <c r="S11" s="58">
        <f t="shared" si="3"/>
        <v>979.1077644755419</v>
      </c>
      <c r="T11" s="58">
        <f t="shared" si="2"/>
        <v>1108.5969491806482</v>
      </c>
      <c r="U11" s="58">
        <f t="shared" si="2"/>
        <v>1307.0794404176045</v>
      </c>
      <c r="V11" s="58">
        <f t="shared" si="2"/>
        <v>1236.2025601418845</v>
      </c>
      <c r="W11" s="58">
        <f t="shared" si="2"/>
        <v>1045.2595264173844</v>
      </c>
      <c r="X11" s="232">
        <f t="shared" si="4"/>
        <v>689.61747786930437</v>
      </c>
      <c r="Y11" s="235">
        <f t="shared" si="5"/>
        <v>0.22327191393411935</v>
      </c>
      <c r="Z11" s="59">
        <f>'A-8'!L10</f>
        <v>104.63200000000001</v>
      </c>
      <c r="AA11" s="187">
        <f>'A-11'!L10</f>
        <v>146.96700000000001</v>
      </c>
      <c r="AB11" s="58">
        <f t="shared" si="6"/>
        <v>103.01969460034127</v>
      </c>
      <c r="AC11" s="332">
        <f t="shared" si="7"/>
        <v>2.1219948803991797</v>
      </c>
      <c r="AD11" s="59">
        <f>'A-12'!L10</f>
        <v>145.416</v>
      </c>
    </row>
    <row r="12" spans="1:37">
      <c r="A12" s="5">
        <v>1998</v>
      </c>
      <c r="B12" s="58">
        <f>'A-3'!L11</f>
        <v>60043.453627249997</v>
      </c>
      <c r="C12" s="136">
        <f>'A-13'!L11</f>
        <v>6744.4449760799989</v>
      </c>
      <c r="D12" s="57" t="s">
        <v>34</v>
      </c>
      <c r="E12" s="57">
        <f>'A-6'!O11</f>
        <v>292297.76697434601</v>
      </c>
      <c r="F12" s="58">
        <f>'A-1'!L11</f>
        <v>144.25</v>
      </c>
      <c r="G12" s="58">
        <f>'A-1'!L67</f>
        <v>56.87</v>
      </c>
      <c r="H12" s="58">
        <f>'A-1'!L96</f>
        <v>93.997</v>
      </c>
      <c r="I12" s="59">
        <f>'A-2'!L11</f>
        <v>58.228000000000002</v>
      </c>
      <c r="J12" s="59">
        <f>'A-10'!$F121</f>
        <v>56.664957946552406</v>
      </c>
      <c r="K12" s="59">
        <f>'A-10'!$F137</f>
        <v>55.657439715824999</v>
      </c>
      <c r="L12" s="59">
        <f>'A-10'!$F153</f>
        <v>64.494532071417282</v>
      </c>
      <c r="M12" s="59">
        <f>'A-10'!$F169</f>
        <v>60.057992785024538</v>
      </c>
      <c r="N12" s="223">
        <f>'A-9'!L11</f>
        <v>86.498999999999995</v>
      </c>
      <c r="O12" s="57">
        <f>'A-7'!O11</f>
        <v>25329.513665877243</v>
      </c>
      <c r="P12" s="132" t="str">
        <f t="shared" si="0"/>
        <v>..</v>
      </c>
      <c r="Q12" s="48">
        <f t="shared" si="1"/>
        <v>0.20541879005363667</v>
      </c>
      <c r="R12" s="58">
        <f>'A-1'!L11</f>
        <v>144.25</v>
      </c>
      <c r="S12" s="58">
        <f t="shared" si="3"/>
        <v>1031.1783613940029</v>
      </c>
      <c r="T12" s="58">
        <f t="shared" si="2"/>
        <v>1059.6223098565476</v>
      </c>
      <c r="U12" s="58">
        <f t="shared" si="2"/>
        <v>1078.8037310702584</v>
      </c>
      <c r="V12" s="58">
        <f t="shared" si="2"/>
        <v>930.98518120515337</v>
      </c>
      <c r="W12" s="58">
        <f t="shared" si="2"/>
        <v>999.75791469044623</v>
      </c>
      <c r="X12" s="232">
        <f t="shared" si="4"/>
        <v>694.15199744794734</v>
      </c>
      <c r="Y12" s="235">
        <f t="shared" si="5"/>
        <v>0.42185304368271298</v>
      </c>
      <c r="Z12" s="59">
        <f>'A-8'!L11</f>
        <v>106.113</v>
      </c>
      <c r="AA12" s="187">
        <f>'A-11'!L11</f>
        <v>155.80199999999999</v>
      </c>
      <c r="AB12" s="58">
        <f t="shared" si="6"/>
        <v>115.8282093851755</v>
      </c>
      <c r="AC12" s="332">
        <f t="shared" si="7"/>
        <v>3.7556112853928632</v>
      </c>
      <c r="AD12" s="59">
        <f>'A-12'!L11</f>
        <v>162.01599999999999</v>
      </c>
    </row>
    <row r="13" spans="1:37">
      <c r="A13" s="5">
        <v>1999</v>
      </c>
      <c r="B13" s="58">
        <f>'A-3'!L12</f>
        <v>60212.696704789996</v>
      </c>
      <c r="C13" s="136">
        <f>'A-13'!L12</f>
        <v>6565.6453495499991</v>
      </c>
      <c r="D13" s="57" t="s">
        <v>34</v>
      </c>
      <c r="E13" s="57">
        <f>'A-6'!O12</f>
        <v>294434.97702382691</v>
      </c>
      <c r="F13" s="58">
        <f>'A-1'!L12</f>
        <v>145.72999999999999</v>
      </c>
      <c r="G13" s="58">
        <f>'A-1'!L68</f>
        <v>57.484999999999999</v>
      </c>
      <c r="H13" s="58">
        <f>'A-1'!L97</f>
        <v>95.718000000000004</v>
      </c>
      <c r="I13" s="59">
        <f>'A-2'!L12</f>
        <v>57.94</v>
      </c>
      <c r="J13" s="59">
        <f>'A-10'!$F122</f>
        <v>41.696137858961919</v>
      </c>
      <c r="K13" s="59">
        <f>'A-10'!$F138</f>
        <v>62.771548551682322</v>
      </c>
      <c r="L13" s="59">
        <f>'A-10'!$F154</f>
        <v>45.53265653731146</v>
      </c>
      <c r="M13" s="59">
        <f>'A-10'!$F170</f>
        <v>35.011973959828708</v>
      </c>
      <c r="N13" s="223">
        <f>'A-9'!L12</f>
        <v>87.021000000000001</v>
      </c>
      <c r="O13" s="57">
        <f>'A-7'!O12</f>
        <v>12901.881291300169</v>
      </c>
      <c r="P13" s="132" t="str">
        <f t="shared" si="0"/>
        <v>..</v>
      </c>
      <c r="Q13" s="48">
        <f t="shared" si="1"/>
        <v>0.20450252654567372</v>
      </c>
      <c r="R13" s="58">
        <f>'A-1'!L12</f>
        <v>145.72999999999999</v>
      </c>
      <c r="S13" s="58">
        <f t="shared" si="3"/>
        <v>1039.2250035345185</v>
      </c>
      <c r="T13" s="58">
        <f t="shared" si="2"/>
        <v>1444.083308350062</v>
      </c>
      <c r="U13" s="58">
        <f t="shared" si="2"/>
        <v>959.23548317777249</v>
      </c>
      <c r="V13" s="58">
        <f t="shared" si="2"/>
        <v>1322.4068456328496</v>
      </c>
      <c r="W13" s="58">
        <f t="shared" si="2"/>
        <v>1719.7744055755197</v>
      </c>
      <c r="X13" s="232">
        <f t="shared" si="4"/>
        <v>691.93294382723707</v>
      </c>
      <c r="Y13" s="235">
        <f t="shared" si="5"/>
        <v>0.21427177318689677</v>
      </c>
      <c r="Z13" s="59">
        <f>'A-8'!L12</f>
        <v>105.979</v>
      </c>
      <c r="AA13" s="187">
        <f>'A-11'!L12</f>
        <v>152.797</v>
      </c>
      <c r="AB13" s="58">
        <f t="shared" si="6"/>
        <v>113.31800741370382</v>
      </c>
      <c r="AC13" s="332">
        <f t="shared" si="7"/>
        <v>1.9650591228148575</v>
      </c>
      <c r="AD13" s="59">
        <f>'A-12'!L12</f>
        <v>158.17400000000001</v>
      </c>
    </row>
    <row r="14" spans="1:37">
      <c r="A14" s="5">
        <v>2000</v>
      </c>
      <c r="B14" s="58">
        <f>'A-3'!L13</f>
        <v>61745.516122509987</v>
      </c>
      <c r="C14" s="136">
        <f>'A-13'!L13</f>
        <v>6653.3637737700001</v>
      </c>
      <c r="D14" s="57" t="s">
        <v>34</v>
      </c>
      <c r="E14" s="57">
        <f>'A-6'!O13</f>
        <v>279316.98146470386</v>
      </c>
      <c r="F14" s="58">
        <f>'A-1'!L13</f>
        <v>136.31100000000001</v>
      </c>
      <c r="G14" s="58">
        <f>'A-1'!L69</f>
        <v>60.872999999999998</v>
      </c>
      <c r="H14" s="58">
        <f>'A-1'!L98</f>
        <v>92.453999999999994</v>
      </c>
      <c r="I14" s="59">
        <f>'A-2'!L13</f>
        <v>60.014000000000003</v>
      </c>
      <c r="J14" s="59">
        <f>'A-10'!$F123</f>
        <v>54.028895800320846</v>
      </c>
      <c r="K14" s="59">
        <f>'A-10'!$F139</f>
        <v>102.1083856440699</v>
      </c>
      <c r="L14" s="59">
        <f>'A-10'!$F155</f>
        <v>73.552752867964671</v>
      </c>
      <c r="M14" s="59">
        <f>'A-10'!$F171</f>
        <v>42.355309322189783</v>
      </c>
      <c r="N14" s="223">
        <f>'A-9'!L13</f>
        <v>89.372</v>
      </c>
      <c r="O14" s="57">
        <f>'A-7'!O13</f>
        <v>27661.0971001535</v>
      </c>
      <c r="P14" s="132" t="str">
        <f t="shared" si="0"/>
        <v>..</v>
      </c>
      <c r="Q14" s="48">
        <f t="shared" si="1"/>
        <v>0.22105894098784865</v>
      </c>
      <c r="R14" s="58">
        <f>'A-1'!L13</f>
        <v>136.31100000000001</v>
      </c>
      <c r="S14" s="58">
        <f t="shared" si="3"/>
        <v>1028.8518699388474</v>
      </c>
      <c r="T14" s="58">
        <f t="shared" si="2"/>
        <v>1142.8239501822895</v>
      </c>
      <c r="U14" s="58">
        <f t="shared" si="2"/>
        <v>604.70563443969161</v>
      </c>
      <c r="V14" s="58">
        <f t="shared" si="2"/>
        <v>839.47253793953871</v>
      </c>
      <c r="W14" s="58">
        <f t="shared" si="2"/>
        <v>1457.7987296190456</v>
      </c>
      <c r="X14" s="232">
        <f t="shared" si="4"/>
        <v>690.88211209897941</v>
      </c>
      <c r="Y14" s="235">
        <f t="shared" si="5"/>
        <v>0.44798551922816227</v>
      </c>
      <c r="Z14" s="59">
        <f>'A-8'!L13</f>
        <v>105.601</v>
      </c>
      <c r="AA14" s="187">
        <f>'A-11'!L13</f>
        <v>141.23400000000001</v>
      </c>
      <c r="AB14" s="58">
        <f t="shared" si="6"/>
        <v>110.86352807294963</v>
      </c>
      <c r="AC14" s="332">
        <f t="shared" si="7"/>
        <v>4.1574605027916389</v>
      </c>
      <c r="AD14" s="59">
        <f>'A-12'!L13</f>
        <v>154.30699999999999</v>
      </c>
    </row>
    <row r="15" spans="1:37">
      <c r="A15" s="5">
        <v>2001</v>
      </c>
      <c r="B15" s="58">
        <f>'A-3'!L14</f>
        <v>65239.766491719995</v>
      </c>
      <c r="C15" s="136">
        <f>'A-13'!L14</f>
        <v>7429.5215763299993</v>
      </c>
      <c r="D15" s="57" t="s">
        <v>34</v>
      </c>
      <c r="E15" s="57">
        <f>'A-6'!O14</f>
        <v>323443.51044491777</v>
      </c>
      <c r="F15" s="58">
        <f>'A-1'!L14</f>
        <v>161.86099999999999</v>
      </c>
      <c r="G15" s="58">
        <f>'A-1'!L70</f>
        <v>54.825000000000003</v>
      </c>
      <c r="H15" s="58">
        <f>'A-1'!L99</f>
        <v>93.58</v>
      </c>
      <c r="I15" s="59">
        <f>'A-2'!L14</f>
        <v>61.003999999999998</v>
      </c>
      <c r="J15" s="59">
        <f>'A-10'!$F124</f>
        <v>94.434677779303271</v>
      </c>
      <c r="K15" s="59">
        <f>'A-10'!$F140</f>
        <v>159.43973332127308</v>
      </c>
      <c r="L15" s="59">
        <f>'A-10'!$F156</f>
        <v>113.771253204635</v>
      </c>
      <c r="M15" s="59">
        <f>'A-10'!$F172</f>
        <v>99.462854863408509</v>
      </c>
      <c r="N15" s="223">
        <f>'A-9'!L14</f>
        <v>93.897000000000006</v>
      </c>
      <c r="O15" s="57">
        <f>'A-7'!O14</f>
        <v>11455.934874975952</v>
      </c>
      <c r="P15" s="132" t="str">
        <f t="shared" si="0"/>
        <v>..</v>
      </c>
      <c r="Q15" s="48">
        <f t="shared" si="1"/>
        <v>0.20170374233812394</v>
      </c>
      <c r="R15" s="58">
        <f>'A-1'!L14</f>
        <v>161.86099999999999</v>
      </c>
      <c r="S15" s="58">
        <f t="shared" si="3"/>
        <v>1069.434241881188</v>
      </c>
      <c r="T15" s="58">
        <f t="shared" si="2"/>
        <v>690.84543968252137</v>
      </c>
      <c r="U15" s="58">
        <f t="shared" si="2"/>
        <v>409.18135732365431</v>
      </c>
      <c r="V15" s="58">
        <f t="shared" si="2"/>
        <v>573.42926841437088</v>
      </c>
      <c r="W15" s="58">
        <f t="shared" si="2"/>
        <v>655.92091219695237</v>
      </c>
      <c r="X15" s="232">
        <f t="shared" si="4"/>
        <v>694.8013939925662</v>
      </c>
      <c r="Y15" s="235">
        <f t="shared" si="5"/>
        <v>0.17559742302924858</v>
      </c>
      <c r="Z15" s="59">
        <f>'A-8'!L14</f>
        <v>107.011</v>
      </c>
      <c r="AA15" s="187">
        <f>'A-11'!L14</f>
        <v>177.24</v>
      </c>
      <c r="AB15" s="58">
        <f t="shared" si="6"/>
        <v>121.78744961527113</v>
      </c>
      <c r="AC15" s="332">
        <f t="shared" si="7"/>
        <v>1.5419478572447867</v>
      </c>
      <c r="AD15" s="59">
        <f>'A-12'!L14</f>
        <v>172.08699999999999</v>
      </c>
    </row>
    <row r="16" spans="1:37">
      <c r="A16" s="5">
        <v>2002</v>
      </c>
      <c r="B16" s="58">
        <f>'A-3'!L15</f>
        <v>68170.561249120001</v>
      </c>
      <c r="C16" s="136">
        <f>'A-13'!L15</f>
        <v>7604.6006824199994</v>
      </c>
      <c r="D16" s="57" t="s">
        <v>34</v>
      </c>
      <c r="E16" s="57">
        <f>'A-6'!O15</f>
        <v>341441.20848893141</v>
      </c>
      <c r="F16" s="58">
        <f>'A-1'!L15</f>
        <v>163.62100000000001</v>
      </c>
      <c r="G16" s="58">
        <f>'A-1'!L71</f>
        <v>59.055</v>
      </c>
      <c r="H16" s="58">
        <f>'A-1'!L100</f>
        <v>97.516000000000005</v>
      </c>
      <c r="I16" s="59">
        <f>'A-2'!L15</f>
        <v>66.447999999999993</v>
      </c>
      <c r="J16" s="59">
        <f>'A-10'!$F125</f>
        <v>89.425467821634882</v>
      </c>
      <c r="K16" s="59">
        <f>'A-10'!$F141</f>
        <v>214.260219056409</v>
      </c>
      <c r="L16" s="59">
        <f>'A-10'!$F157</f>
        <v>116.42833130495556</v>
      </c>
      <c r="M16" s="59">
        <f>'A-10'!$F173</f>
        <v>105.75714231686088</v>
      </c>
      <c r="N16" s="223">
        <f>'A-9'!L15</f>
        <v>98.378</v>
      </c>
      <c r="O16" s="57">
        <f>'A-7'!O15</f>
        <v>27074.970510846775</v>
      </c>
      <c r="P16" s="132" t="str">
        <f t="shared" si="0"/>
        <v>..</v>
      </c>
      <c r="Q16" s="48">
        <f t="shared" si="1"/>
        <v>0.1996553419864372</v>
      </c>
      <c r="R16" s="58">
        <f>'A-1'!L15</f>
        <v>163.62100000000001</v>
      </c>
      <c r="S16" s="58">
        <f t="shared" si="3"/>
        <v>1025.9234476450761</v>
      </c>
      <c r="T16" s="58">
        <f t="shared" si="2"/>
        <v>762.31707711153126</v>
      </c>
      <c r="U16" s="58">
        <f t="shared" si="2"/>
        <v>318.16714063553025</v>
      </c>
      <c r="V16" s="58">
        <f t="shared" si="2"/>
        <v>585.51523057187751</v>
      </c>
      <c r="W16" s="58">
        <f t="shared" si="2"/>
        <v>644.59534132335909</v>
      </c>
      <c r="X16" s="232">
        <f t="shared" si="4"/>
        <v>692.94518336538658</v>
      </c>
      <c r="Y16" s="235">
        <f t="shared" si="5"/>
        <v>0.39716514012412185</v>
      </c>
      <c r="Z16" s="59">
        <f>'A-8'!L15</f>
        <v>106.075</v>
      </c>
      <c r="AA16" s="187">
        <f>'A-11'!L15</f>
        <v>175.50800000000001</v>
      </c>
      <c r="AB16" s="58">
        <f t="shared" si="6"/>
        <v>114.44438782837707</v>
      </c>
      <c r="AC16" s="332">
        <f t="shared" si="7"/>
        <v>3.5603408570074651</v>
      </c>
      <c r="AD16" s="59">
        <f>'A-12'!L15</f>
        <v>161.934</v>
      </c>
    </row>
    <row r="17" spans="1:30">
      <c r="A17" s="5">
        <v>2003</v>
      </c>
      <c r="B17" s="58">
        <f>'A-3'!L16</f>
        <v>70445.023096060002</v>
      </c>
      <c r="C17" s="136">
        <f>'A-13'!L16</f>
        <v>7817.1711867900003</v>
      </c>
      <c r="D17" s="57" t="s">
        <v>34</v>
      </c>
      <c r="E17" s="57">
        <f>'A-6'!O16</f>
        <v>335935.79080039286</v>
      </c>
      <c r="F17" s="58">
        <f>'A-1'!L16</f>
        <v>131.62200000000001</v>
      </c>
      <c r="G17" s="58">
        <f>'A-1'!L72</f>
        <v>73.694999999999993</v>
      </c>
      <c r="H17" s="58">
        <f>'A-1'!L101</f>
        <v>94.73</v>
      </c>
      <c r="I17" s="59">
        <f>'A-2'!L16</f>
        <v>70.721999999999994</v>
      </c>
      <c r="J17" s="59">
        <f>'A-10'!$F126</f>
        <v>55.50224063583326</v>
      </c>
      <c r="K17" s="59">
        <f>'A-10'!$F142</f>
        <v>51.903553299492387</v>
      </c>
      <c r="L17" s="59">
        <f>'A-10'!$F158</f>
        <v>48.085419734904256</v>
      </c>
      <c r="M17" s="59">
        <f>'A-10'!$F174</f>
        <v>55.516941789748053</v>
      </c>
      <c r="N17" s="223">
        <f>'A-9'!L16</f>
        <v>101.724</v>
      </c>
      <c r="O17" s="57">
        <f>'A-7'!O16</f>
        <v>16795.7572855586</v>
      </c>
      <c r="P17" s="132" t="str">
        <f t="shared" si="0"/>
        <v>..</v>
      </c>
      <c r="Q17" s="48">
        <f t="shared" si="1"/>
        <v>0.20969787984846544</v>
      </c>
      <c r="R17" s="58">
        <f>'A-1'!L16</f>
        <v>131.62200000000001</v>
      </c>
      <c r="S17" s="58">
        <f t="shared" si="3"/>
        <v>996.08358213936265</v>
      </c>
      <c r="T17" s="58">
        <f t="shared" si="2"/>
        <v>1269.2284543658479</v>
      </c>
      <c r="U17" s="58">
        <f t="shared" si="2"/>
        <v>1357.2292958360704</v>
      </c>
      <c r="V17" s="58">
        <f t="shared" si="2"/>
        <v>1464.9975706653831</v>
      </c>
      <c r="W17" s="58">
        <f t="shared" si="2"/>
        <v>1268.8923565503137</v>
      </c>
      <c r="X17" s="232">
        <f t="shared" si="4"/>
        <v>692.51133553596003</v>
      </c>
      <c r="Y17" s="235">
        <f t="shared" si="5"/>
        <v>0.23842361812637392</v>
      </c>
      <c r="Z17" s="59">
        <f>'A-8'!L16</f>
        <v>105.16500000000001</v>
      </c>
      <c r="AA17" s="187">
        <f>'A-11'!L16</f>
        <v>140.44300000000001</v>
      </c>
      <c r="AB17" s="58">
        <f t="shared" si="6"/>
        <v>110.53379693433445</v>
      </c>
      <c r="AC17" s="332">
        <f t="shared" si="7"/>
        <v>2.1485722756003143</v>
      </c>
      <c r="AD17" s="59">
        <f>'A-12'!L16</f>
        <v>152.959</v>
      </c>
    </row>
    <row r="18" spans="1:30">
      <c r="A18" s="5">
        <v>2004</v>
      </c>
      <c r="B18" s="58">
        <f>'A-3'!L17</f>
        <v>69283.712872939999</v>
      </c>
      <c r="C18" s="136">
        <f>'A-13'!L17</f>
        <v>7633.7924581799998</v>
      </c>
      <c r="D18" s="57" t="s">
        <v>34</v>
      </c>
      <c r="E18" s="57">
        <f>'A-6'!O17</f>
        <v>383758.85244175856</v>
      </c>
      <c r="F18" s="58">
        <f>'A-1'!L17</f>
        <v>108.85299999999999</v>
      </c>
      <c r="G18" s="58">
        <f>'A-1'!L73</f>
        <v>92.272000000000006</v>
      </c>
      <c r="H18" s="58">
        <f>'A-1'!L102</f>
        <v>99.736000000000004</v>
      </c>
      <c r="I18" s="59">
        <f>'A-2'!L17</f>
        <v>75.834000000000003</v>
      </c>
      <c r="J18" s="59">
        <f>'A-10'!$F127</f>
        <v>57.508243848820491</v>
      </c>
      <c r="K18" s="59">
        <f>'A-10'!$F143</f>
        <v>77.791878172588824</v>
      </c>
      <c r="L18" s="59">
        <f>'A-10'!$F159</f>
        <v>73.564064801178191</v>
      </c>
      <c r="M18" s="59">
        <f>'A-10'!$F175</f>
        <v>50.825369244135537</v>
      </c>
      <c r="N18" s="223">
        <f>'A-9'!L17</f>
        <v>100.127</v>
      </c>
      <c r="O18" s="57">
        <f>'A-7'!O17</f>
        <v>26943.426275676837</v>
      </c>
      <c r="P18" s="132" t="str">
        <f t="shared" si="0"/>
        <v>..</v>
      </c>
      <c r="Q18" s="48">
        <f t="shared" si="1"/>
        <v>0.1805397124577208</v>
      </c>
      <c r="R18" s="58">
        <f>'A-1'!L17</f>
        <v>108.85299999999999</v>
      </c>
      <c r="S18" s="58">
        <f t="shared" si="3"/>
        <v>913.62334669066638</v>
      </c>
      <c r="T18" s="58">
        <f t="shared" si="2"/>
        <v>1204.7614087308116</v>
      </c>
      <c r="U18" s="58">
        <f t="shared" si="2"/>
        <v>890.62913122148007</v>
      </c>
      <c r="V18" s="58">
        <f t="shared" si="2"/>
        <v>941.8146354499753</v>
      </c>
      <c r="W18" s="58">
        <f t="shared" si="2"/>
        <v>1363.1718549872467</v>
      </c>
      <c r="X18" s="232">
        <f t="shared" si="4"/>
        <v>691.95834163552286</v>
      </c>
      <c r="Y18" s="235">
        <f t="shared" si="5"/>
        <v>0.38888542715787505</v>
      </c>
      <c r="Z18" s="59">
        <f>'A-8'!L17</f>
        <v>103.455</v>
      </c>
      <c r="AA18" s="187">
        <f>'A-11'!L17</f>
        <v>115.325</v>
      </c>
      <c r="AB18" s="58">
        <f t="shared" si="6"/>
        <v>100.664510090197</v>
      </c>
      <c r="AC18" s="332">
        <f t="shared" si="7"/>
        <v>3.5294942092387611</v>
      </c>
      <c r="AD18" s="59">
        <f>'A-12'!L17</f>
        <v>135.58500000000001</v>
      </c>
    </row>
    <row r="19" spans="1:30">
      <c r="A19" s="5">
        <v>2005</v>
      </c>
      <c r="B19" s="58">
        <f>'A-3'!L18</f>
        <v>67921.512492740003</v>
      </c>
      <c r="C19" s="136">
        <f>'A-13'!L18</f>
        <v>7398.5410888199995</v>
      </c>
      <c r="D19" s="57">
        <f>'A-5'!O3</f>
        <v>376011.99586782372</v>
      </c>
      <c r="E19" s="57">
        <f>'A-6'!O18</f>
        <v>342659.81645503291</v>
      </c>
      <c r="F19" s="58">
        <f>'A-1'!L18</f>
        <v>110.456</v>
      </c>
      <c r="G19" s="58">
        <f>'A-1'!L74</f>
        <v>87.355999999999995</v>
      </c>
      <c r="H19" s="58">
        <f>'A-1'!L103</f>
        <v>97.736000000000004</v>
      </c>
      <c r="I19" s="59">
        <f>'A-2'!L18</f>
        <v>86.936999999999998</v>
      </c>
      <c r="J19" s="59">
        <f>'A-10'!$F128</f>
        <v>69.715481525323398</v>
      </c>
      <c r="K19" s="59">
        <f>'A-10'!$F144</f>
        <v>111.54822335025379</v>
      </c>
      <c r="L19" s="59">
        <f>'A-10'!$F160</f>
        <v>86.818851251840925</v>
      </c>
      <c r="M19" s="59">
        <f>'A-10'!$F176</f>
        <v>68.288444830582108</v>
      </c>
      <c r="N19" s="223">
        <f>'A-9'!L18</f>
        <v>98.269000000000005</v>
      </c>
      <c r="O19" s="57">
        <f>'A-7'!O18</f>
        <v>22007.73736912178</v>
      </c>
      <c r="P19" s="132">
        <f t="shared" si="0"/>
        <v>0.18063655744806575</v>
      </c>
      <c r="Q19" s="48">
        <f t="shared" si="1"/>
        <v>0.19821849318492621</v>
      </c>
      <c r="R19" s="58">
        <f>'A-1'!L18</f>
        <v>110.456</v>
      </c>
      <c r="S19" s="58">
        <f t="shared" si="3"/>
        <v>781.27278940773203</v>
      </c>
      <c r="T19" s="58">
        <f t="shared" si="2"/>
        <v>974.26727904143138</v>
      </c>
      <c r="U19" s="58">
        <f t="shared" si="2"/>
        <v>608.89820073127567</v>
      </c>
      <c r="V19" s="58">
        <f t="shared" si="2"/>
        <v>782.33599631162804</v>
      </c>
      <c r="W19" s="58">
        <f t="shared" si="2"/>
        <v>994.62672874228667</v>
      </c>
      <c r="X19" s="232">
        <f t="shared" si="4"/>
        <v>691.17944105201025</v>
      </c>
      <c r="Y19" s="235">
        <f t="shared" si="5"/>
        <v>0.32401718632920817</v>
      </c>
      <c r="Z19" s="59">
        <f>'A-8'!L18</f>
        <v>101.87</v>
      </c>
      <c r="AA19" s="187">
        <f>'A-11'!L18</f>
        <v>115.693</v>
      </c>
      <c r="AB19" s="58">
        <f t="shared" si="6"/>
        <v>85.102327994064666</v>
      </c>
      <c r="AC19" s="332">
        <f t="shared" si="7"/>
        <v>2.974605007246343</v>
      </c>
      <c r="AD19" s="59">
        <f>'A-12'!L18</f>
        <v>118.84699999999999</v>
      </c>
    </row>
    <row r="20" spans="1:30">
      <c r="A20" s="5">
        <v>2006</v>
      </c>
      <c r="B20" s="58">
        <f>'A-3'!L19</f>
        <v>65367.730769859998</v>
      </c>
      <c r="C20" s="136">
        <f>'A-13'!L19</f>
        <v>7081.58136672</v>
      </c>
      <c r="D20" s="57">
        <f>'A-5'!O4</f>
        <v>384446.89180983987</v>
      </c>
      <c r="E20" s="57">
        <f>'A-6'!O19</f>
        <v>348832.50386502437</v>
      </c>
      <c r="F20" s="58">
        <f>'A-1'!L19</f>
        <v>98.93</v>
      </c>
      <c r="G20" s="58">
        <f>'A-1'!L75</f>
        <v>96.094999999999999</v>
      </c>
      <c r="H20" s="58">
        <f>'A-1'!L104</f>
        <v>100.05500000000001</v>
      </c>
      <c r="I20" s="59">
        <f>'A-2'!L19</f>
        <v>95.051000000000002</v>
      </c>
      <c r="J20" s="59">
        <f>'A-10'!$F129</f>
        <v>87.830810856514745</v>
      </c>
      <c r="K20" s="59">
        <f>'A-10'!$F145</f>
        <v>125.50761421319794</v>
      </c>
      <c r="L20" s="59">
        <f>'A-10'!$F161</f>
        <v>76.656848306332833</v>
      </c>
      <c r="M20" s="59">
        <f>'A-10'!$F177</f>
        <v>84.448305821025201</v>
      </c>
      <c r="N20" s="223">
        <f>'A-9'!L19</f>
        <v>94.62</v>
      </c>
      <c r="O20" s="57">
        <f>'A-7'!O19</f>
        <v>20944.012489585617</v>
      </c>
      <c r="P20" s="132">
        <f t="shared" si="0"/>
        <v>0.17003058722137632</v>
      </c>
      <c r="Q20" s="48">
        <f t="shared" si="1"/>
        <v>0.18739002256267118</v>
      </c>
      <c r="R20" s="58">
        <f>'A-1'!L19</f>
        <v>98.93</v>
      </c>
      <c r="S20" s="58">
        <f t="shared" si="3"/>
        <v>687.71218366834648</v>
      </c>
      <c r="T20" s="58">
        <f t="shared" ref="T20:W27" si="8">IFERROR($B20/J20,"..")</f>
        <v>744.24601267371111</v>
      </c>
      <c r="U20" s="58">
        <f t="shared" si="8"/>
        <v>520.82681341405146</v>
      </c>
      <c r="V20" s="58">
        <f t="shared" si="8"/>
        <v>852.73178084024869</v>
      </c>
      <c r="W20" s="58">
        <f t="shared" si="8"/>
        <v>774.05615345791</v>
      </c>
      <c r="X20" s="232">
        <f t="shared" si="4"/>
        <v>690.84475554703022</v>
      </c>
      <c r="Y20" s="235">
        <f t="shared" si="5"/>
        <v>0.32040293035906581</v>
      </c>
      <c r="Z20" s="59">
        <f>'A-8'!L19</f>
        <v>100.34</v>
      </c>
      <c r="AA20" s="187">
        <f>'A-11'!L19</f>
        <v>103.056</v>
      </c>
      <c r="AB20" s="58">
        <f t="shared" si="6"/>
        <v>74.502965426139653</v>
      </c>
      <c r="AC20" s="332">
        <f t="shared" si="7"/>
        <v>2.957533269053763</v>
      </c>
      <c r="AD20" s="59">
        <f>'A-12'!L19</f>
        <v>103.929</v>
      </c>
    </row>
    <row r="21" spans="1:30">
      <c r="A21" s="5">
        <v>2007</v>
      </c>
      <c r="B21" s="58">
        <f>'A-3'!L20</f>
        <v>68797.998999999996</v>
      </c>
      <c r="C21" s="136">
        <f>'A-13'!L20</f>
        <v>7154.8469999999998</v>
      </c>
      <c r="D21" s="57">
        <f>'A-5'!O5</f>
        <v>393071.00370861986</v>
      </c>
      <c r="E21" s="57">
        <f>'A-6'!O20</f>
        <v>361585.85128658509</v>
      </c>
      <c r="F21" s="58">
        <f>'A-1'!L20</f>
        <v>100</v>
      </c>
      <c r="G21" s="58">
        <f>'A-1'!L76</f>
        <v>100</v>
      </c>
      <c r="H21" s="58">
        <f>'A-1'!L105</f>
        <v>100</v>
      </c>
      <c r="I21" s="59">
        <f>'A-2'!L20</f>
        <v>100</v>
      </c>
      <c r="J21" s="59">
        <f>'A-10'!$F130</f>
        <v>100</v>
      </c>
      <c r="K21" s="59">
        <f>'A-10'!$F146</f>
        <v>100</v>
      </c>
      <c r="L21" s="59">
        <f>'A-10'!$F162</f>
        <v>100</v>
      </c>
      <c r="M21" s="59">
        <f>'A-10'!$F178</f>
        <v>100</v>
      </c>
      <c r="N21" s="223">
        <f>'A-9'!L20</f>
        <v>100</v>
      </c>
      <c r="O21" s="57">
        <f>'A-7'!O20</f>
        <v>22678.671934212387</v>
      </c>
      <c r="P21" s="132">
        <f t="shared" si="0"/>
        <v>0.175026899341065</v>
      </c>
      <c r="Q21" s="48">
        <f t="shared" si="1"/>
        <v>0.19026739778452281</v>
      </c>
      <c r="R21" s="58">
        <f>'A-1'!L20</f>
        <v>100</v>
      </c>
      <c r="S21" s="58">
        <f t="shared" si="3"/>
        <v>687.97998999999993</v>
      </c>
      <c r="T21" s="58">
        <f t="shared" si="8"/>
        <v>687.97998999999993</v>
      </c>
      <c r="U21" s="58">
        <f t="shared" si="8"/>
        <v>687.97998999999993</v>
      </c>
      <c r="V21" s="58">
        <f t="shared" si="8"/>
        <v>687.97998999999993</v>
      </c>
      <c r="W21" s="58">
        <f t="shared" si="8"/>
        <v>687.97998999999993</v>
      </c>
      <c r="X21" s="232">
        <f t="shared" si="4"/>
        <v>687.97998999999993</v>
      </c>
      <c r="Y21" s="235">
        <f t="shared" si="5"/>
        <v>0.3296414469004017</v>
      </c>
      <c r="Z21" s="59">
        <f>'A-8'!L20</f>
        <v>100</v>
      </c>
      <c r="AA21" s="187">
        <f>'A-11'!L20</f>
        <v>100</v>
      </c>
      <c r="AB21" s="58">
        <f t="shared" si="6"/>
        <v>71.548469999999995</v>
      </c>
      <c r="AC21" s="332">
        <f t="shared" si="7"/>
        <v>3.1696934866968349</v>
      </c>
      <c r="AD21" s="59">
        <f>'A-12'!L20</f>
        <v>100</v>
      </c>
    </row>
    <row r="22" spans="1:30">
      <c r="A22" s="5">
        <v>2008</v>
      </c>
      <c r="B22" s="58">
        <f>'A-3'!L21</f>
        <v>67916.008652820004</v>
      </c>
      <c r="C22" s="136">
        <f>'A-13'!L21</f>
        <v>6909.0780055499999</v>
      </c>
      <c r="D22" s="57">
        <f>'A-5'!O6</f>
        <v>352519.20641786873</v>
      </c>
      <c r="E22" s="57">
        <f>'A-6'!O21</f>
        <v>357352.13995047042</v>
      </c>
      <c r="F22" s="58">
        <f>'A-1'!L21</f>
        <v>92.7</v>
      </c>
      <c r="G22" s="58">
        <f>'A-1'!L77</f>
        <v>104.14100000000001</v>
      </c>
      <c r="H22" s="58">
        <f>'A-1'!L106</f>
        <v>97.792000000000002</v>
      </c>
      <c r="I22" s="59">
        <f>'A-2'!L21</f>
        <v>105.58199999999999</v>
      </c>
      <c r="J22" s="59">
        <f>'A-10'!$F131</f>
        <v>103.88530927835052</v>
      </c>
      <c r="K22" s="59">
        <f>'A-10'!$F147</f>
        <v>116.12903225806453</v>
      </c>
      <c r="L22" s="59">
        <f>'A-10'!$F163</f>
        <v>115.7258064516129</v>
      </c>
      <c r="M22" s="59">
        <f>'A-10'!$F179</f>
        <v>96.135265700483103</v>
      </c>
      <c r="N22" s="223">
        <f>'A-9'!L21</f>
        <v>98.912999999999997</v>
      </c>
      <c r="O22" s="57">
        <f>'A-7'!O21</f>
        <v>22180.87259196095</v>
      </c>
      <c r="P22" s="132">
        <f t="shared" si="0"/>
        <v>0.19265903081693037</v>
      </c>
      <c r="Q22" s="48">
        <f t="shared" si="1"/>
        <v>0.19005345445037289</v>
      </c>
      <c r="R22" s="58">
        <f>'A-1'!L21</f>
        <v>92.7</v>
      </c>
      <c r="S22" s="58">
        <f t="shared" si="3"/>
        <v>643.25366684491678</v>
      </c>
      <c r="T22" s="58">
        <f t="shared" si="8"/>
        <v>653.75950771678129</v>
      </c>
      <c r="U22" s="58">
        <f t="shared" si="8"/>
        <v>584.83229673261667</v>
      </c>
      <c r="V22" s="58">
        <f t="shared" si="8"/>
        <v>586.87003992680707</v>
      </c>
      <c r="W22" s="58">
        <f t="shared" si="8"/>
        <v>706.46300457958489</v>
      </c>
      <c r="X22" s="232">
        <f t="shared" si="4"/>
        <v>686.62368599496529</v>
      </c>
      <c r="Y22" s="235">
        <f t="shared" si="5"/>
        <v>0.32659269930521684</v>
      </c>
      <c r="Z22" s="59">
        <f>'A-8'!L21</f>
        <v>99.141999999999996</v>
      </c>
      <c r="AA22" s="187">
        <f>'A-11'!L21</f>
        <v>90.677999999999997</v>
      </c>
      <c r="AB22" s="58">
        <f t="shared" si="6"/>
        <v>65.438029262090126</v>
      </c>
      <c r="AC22" s="332">
        <f t="shared" si="7"/>
        <v>3.21039544989118</v>
      </c>
      <c r="AD22" s="59">
        <f>'A-12'!L21</f>
        <v>91.698999999999998</v>
      </c>
    </row>
    <row r="23" spans="1:30">
      <c r="A23" s="5">
        <v>2009</v>
      </c>
      <c r="B23" s="58">
        <f>'A-3'!L22</f>
        <v>67814.875594289988</v>
      </c>
      <c r="C23" s="136">
        <f>'A-13'!L22</f>
        <v>7240.347421649999</v>
      </c>
      <c r="D23" s="57">
        <f>'A-5'!O7</f>
        <v>316151</v>
      </c>
      <c r="E23" s="57">
        <f>'A-6'!O22</f>
        <v>353168</v>
      </c>
      <c r="F23" s="58">
        <f>'A-1'!L22</f>
        <v>94.292000000000002</v>
      </c>
      <c r="G23" s="58">
        <f>'A-1'!L78</f>
        <v>104.349</v>
      </c>
      <c r="H23" s="58">
        <f>'A-1'!L107</f>
        <v>99.82</v>
      </c>
      <c r="I23" s="59">
        <f>'A-2'!L22</f>
        <v>102.67400000000001</v>
      </c>
      <c r="J23" s="68" t="s">
        <v>34</v>
      </c>
      <c r="K23" s="68" t="s">
        <v>34</v>
      </c>
      <c r="L23" s="68" t="s">
        <v>34</v>
      </c>
      <c r="M23" s="68" t="s">
        <v>34</v>
      </c>
      <c r="N23" s="223">
        <f>'A-9'!L22</f>
        <v>98.251000000000005</v>
      </c>
      <c r="O23" s="57">
        <f>'A-7'!O22</f>
        <v>21694</v>
      </c>
      <c r="P23" s="132">
        <f t="shared" si="0"/>
        <v>0.21450153753835979</v>
      </c>
      <c r="Q23" s="48">
        <f t="shared" si="1"/>
        <v>0.1920187434713507</v>
      </c>
      <c r="R23" s="58">
        <f>'A-1'!L22</f>
        <v>94.292000000000002</v>
      </c>
      <c r="S23" s="58">
        <f t="shared" si="3"/>
        <v>660.48732487572295</v>
      </c>
      <c r="T23" s="58" t="str">
        <f t="shared" si="8"/>
        <v>..</v>
      </c>
      <c r="U23" s="58" t="str">
        <f t="shared" si="8"/>
        <v>..</v>
      </c>
      <c r="V23" s="58" t="str">
        <f t="shared" si="8"/>
        <v>..</v>
      </c>
      <c r="W23" s="58" t="str">
        <f t="shared" si="8"/>
        <v>..</v>
      </c>
      <c r="X23" s="232">
        <f t="shared" si="4"/>
        <v>690.22071627047035</v>
      </c>
      <c r="Y23" s="235">
        <f t="shared" si="5"/>
        <v>0.31990031405184255</v>
      </c>
      <c r="Z23" s="59">
        <f>'A-8'!L22</f>
        <v>99.825000000000003</v>
      </c>
      <c r="AA23" s="187">
        <f>'A-11'!L22</f>
        <v>96.802999999999997</v>
      </c>
      <c r="AB23" s="58">
        <f t="shared" si="6"/>
        <v>70.517827508911694</v>
      </c>
      <c r="AC23" s="332">
        <f t="shared" si="7"/>
        <v>2.9962650597581635</v>
      </c>
      <c r="AD23" s="59">
        <f>'A-12'!L22</f>
        <v>98.167000000000002</v>
      </c>
    </row>
    <row r="24" spans="1:30">
      <c r="A24" s="5">
        <v>2010</v>
      </c>
      <c r="B24" s="58">
        <f>'A-3'!L23</f>
        <v>69974.444782899984</v>
      </c>
      <c r="C24" s="136">
        <f>'A-13'!L23</f>
        <v>6804.2594969999991</v>
      </c>
      <c r="D24" s="57">
        <f>'A-5'!O8</f>
        <v>302156.25416496035</v>
      </c>
      <c r="E24" s="57">
        <f>'A-6'!O23</f>
        <v>358477</v>
      </c>
      <c r="F24" s="58">
        <f>'A-1'!L23</f>
        <v>98.808000000000007</v>
      </c>
      <c r="G24" s="58">
        <f>'A-1'!L79</f>
        <v>103.31100000000001</v>
      </c>
      <c r="H24" s="58">
        <f>'A-1'!L108</f>
        <v>100.364</v>
      </c>
      <c r="I24" s="59">
        <f>'A-2'!L23</f>
        <v>100.907</v>
      </c>
      <c r="J24" s="68" t="s">
        <v>34</v>
      </c>
      <c r="K24" s="68" t="s">
        <v>34</v>
      </c>
      <c r="L24" s="68" t="s">
        <v>34</v>
      </c>
      <c r="M24" s="68" t="s">
        <v>34</v>
      </c>
      <c r="N24" s="223">
        <f>'A-9'!L23</f>
        <v>102.648</v>
      </c>
      <c r="O24" s="57">
        <f>'A-7'!O23</f>
        <v>22166</v>
      </c>
      <c r="P24" s="132">
        <f t="shared" si="0"/>
        <v>0.2315836386583541</v>
      </c>
      <c r="Q24" s="48">
        <f t="shared" si="1"/>
        <v>0.19519925904004995</v>
      </c>
      <c r="R24" s="58">
        <f>'A-1'!L23</f>
        <v>98.808000000000007</v>
      </c>
      <c r="S24" s="58">
        <f t="shared" si="3"/>
        <v>693.45481267801028</v>
      </c>
      <c r="T24" s="58" t="str">
        <f t="shared" si="8"/>
        <v>..</v>
      </c>
      <c r="U24" s="58" t="str">
        <f t="shared" si="8"/>
        <v>..</v>
      </c>
      <c r="V24" s="58" t="str">
        <f t="shared" si="8"/>
        <v>..</v>
      </c>
      <c r="W24" s="58" t="str">
        <f t="shared" si="8"/>
        <v>..</v>
      </c>
      <c r="X24" s="232">
        <f t="shared" si="4"/>
        <v>681.69321158619732</v>
      </c>
      <c r="Y24" s="235">
        <f t="shared" si="5"/>
        <v>0.31677278853403379</v>
      </c>
      <c r="Z24" s="59">
        <f>'A-8'!L23</f>
        <v>99.331000000000003</v>
      </c>
      <c r="AA24" s="187">
        <f>'A-11'!L23</f>
        <v>92.388000000000005</v>
      </c>
      <c r="AB24" s="58">
        <f t="shared" si="6"/>
        <v>67.430995837751581</v>
      </c>
      <c r="AC24" s="332">
        <f t="shared" si="7"/>
        <v>3.2576652918327116</v>
      </c>
      <c r="AD24" s="59">
        <f>'A-12'!L23</f>
        <v>93.698999999999998</v>
      </c>
    </row>
    <row r="25" spans="1:30">
      <c r="A25" s="5">
        <v>2011</v>
      </c>
      <c r="B25" s="58">
        <f>'A-3'!L24</f>
        <v>67884.361573279995</v>
      </c>
      <c r="C25" s="136">
        <f>'A-13'!L24</f>
        <v>6450.5238613199999</v>
      </c>
      <c r="D25" s="57">
        <f>'A-5'!O9</f>
        <v>288781</v>
      </c>
      <c r="E25" s="57">
        <f>'A-6'!O24</f>
        <v>349124</v>
      </c>
      <c r="F25" s="58">
        <f>'A-1'!L24</f>
        <v>92.367999999999995</v>
      </c>
      <c r="G25" s="58">
        <f>'A-1'!L80</f>
        <v>104.602</v>
      </c>
      <c r="H25" s="58">
        <f>'A-1'!L109</f>
        <v>97.918999999999997</v>
      </c>
      <c r="I25" s="59">
        <f>'A-2'!L24</f>
        <v>104.164</v>
      </c>
      <c r="J25" s="68" t="s">
        <v>34</v>
      </c>
      <c r="K25" s="68" t="s">
        <v>34</v>
      </c>
      <c r="L25" s="68" t="s">
        <v>34</v>
      </c>
      <c r="M25" s="68" t="s">
        <v>34</v>
      </c>
      <c r="N25" s="223">
        <f>'A-9'!L24</f>
        <v>99.875</v>
      </c>
      <c r="O25" s="57">
        <f>'A-7'!O24</f>
        <v>21900</v>
      </c>
      <c r="P25" s="132">
        <f t="shared" si="0"/>
        <v>0.23507211891807284</v>
      </c>
      <c r="Q25" s="48">
        <f t="shared" si="1"/>
        <v>0.19444197927750598</v>
      </c>
      <c r="R25" s="58">
        <f>'A-1'!L24</f>
        <v>92.367999999999995</v>
      </c>
      <c r="S25" s="58">
        <f t="shared" si="3"/>
        <v>651.70655479129061</v>
      </c>
      <c r="T25" s="58" t="str">
        <f t="shared" si="8"/>
        <v>..</v>
      </c>
      <c r="U25" s="58" t="str">
        <f t="shared" si="8"/>
        <v>..</v>
      </c>
      <c r="V25" s="58" t="str">
        <f t="shared" si="8"/>
        <v>..</v>
      </c>
      <c r="W25" s="58" t="str">
        <f t="shared" si="8"/>
        <v>..</v>
      </c>
      <c r="X25" s="232">
        <f t="shared" si="4"/>
        <v>679.69323227314135</v>
      </c>
      <c r="Y25" s="235">
        <f t="shared" si="5"/>
        <v>0.32260743847991158</v>
      </c>
      <c r="Z25" s="59">
        <f>'A-8'!L24</f>
        <v>98.400999999999996</v>
      </c>
      <c r="AA25" s="187">
        <f>'A-11'!L24</f>
        <v>84.396000000000001</v>
      </c>
      <c r="AB25" s="58">
        <f t="shared" si="6"/>
        <v>61.926614390000381</v>
      </c>
      <c r="AC25" s="332">
        <f t="shared" si="7"/>
        <v>3.3950730934151609</v>
      </c>
      <c r="AD25" s="59">
        <f>'A-12'!L24</f>
        <v>86.46</v>
      </c>
    </row>
    <row r="26" spans="1:30">
      <c r="A26" s="5">
        <v>2012</v>
      </c>
      <c r="B26" s="58">
        <f>'A-3'!L25</f>
        <v>68262.062587790002</v>
      </c>
      <c r="C26" s="136">
        <f>'A-13'!L25</f>
        <v>6483.4361575199991</v>
      </c>
      <c r="D26" s="57">
        <f>'A-5'!O10</f>
        <v>275727.47629498231</v>
      </c>
      <c r="E26" s="57">
        <f>'A-6'!O25</f>
        <v>360731</v>
      </c>
      <c r="F26" s="58">
        <f>'A-1'!L25</f>
        <v>93.924000000000007</v>
      </c>
      <c r="G26" s="58">
        <f>'A-1'!L81</f>
        <v>106.26</v>
      </c>
      <c r="H26" s="58">
        <f>'A-1'!L110</f>
        <v>100.58799999999999</v>
      </c>
      <c r="I26" s="59">
        <f>'A-2'!L25</f>
        <v>100.062</v>
      </c>
      <c r="J26" s="68" t="s">
        <v>34</v>
      </c>
      <c r="K26" s="68" t="s">
        <v>34</v>
      </c>
      <c r="L26" s="68" t="s">
        <v>34</v>
      </c>
      <c r="M26" s="68" t="s">
        <v>34</v>
      </c>
      <c r="N26" s="223">
        <f>'A-9'!L25</f>
        <v>100.437</v>
      </c>
      <c r="O26" s="57">
        <f>'A-7'!O25</f>
        <v>23602</v>
      </c>
      <c r="P26" s="132">
        <f t="shared" si="0"/>
        <v>0.24757076626908595</v>
      </c>
      <c r="Q26" s="48">
        <f t="shared" si="1"/>
        <v>0.18923259322816727</v>
      </c>
      <c r="R26" s="58">
        <f>'A-1'!L25</f>
        <v>93.924000000000007</v>
      </c>
      <c r="S26" s="58">
        <f t="shared" si="3"/>
        <v>682.19766332663755</v>
      </c>
      <c r="T26" s="58" t="str">
        <f t="shared" si="8"/>
        <v>..</v>
      </c>
      <c r="U26" s="58" t="str">
        <f t="shared" si="8"/>
        <v>..</v>
      </c>
      <c r="V26" s="58" t="str">
        <f t="shared" si="8"/>
        <v>..</v>
      </c>
      <c r="W26" s="58" t="str">
        <f t="shared" si="8"/>
        <v>..</v>
      </c>
      <c r="X26" s="232">
        <f t="shared" si="4"/>
        <v>679.65055296145852</v>
      </c>
      <c r="Y26" s="235">
        <f>O26/B26</f>
        <v>0.34575574052785329</v>
      </c>
      <c r="Z26" s="59">
        <f>'A-8'!L25</f>
        <v>98.757999999999996</v>
      </c>
      <c r="AA26" s="187">
        <f>'A-11'!L25</f>
        <v>85.778999999999996</v>
      </c>
      <c r="AB26" s="58">
        <f t="shared" si="6"/>
        <v>64.794189177909686</v>
      </c>
      <c r="AC26" s="332">
        <f t="shared" si="7"/>
        <v>3.6403535758772829</v>
      </c>
      <c r="AD26" s="59">
        <f>'A-12'!L25</f>
        <v>89.27</v>
      </c>
    </row>
    <row r="27" spans="1:30">
      <c r="A27" s="5">
        <v>2013</v>
      </c>
      <c r="B27" s="62" t="s">
        <v>34</v>
      </c>
      <c r="C27" s="138" t="s">
        <v>34</v>
      </c>
      <c r="D27" s="57">
        <f>'A-5'!O11</f>
        <v>263264</v>
      </c>
      <c r="E27" s="57">
        <f>'A-6'!O26</f>
        <v>358428</v>
      </c>
      <c r="F27" s="62" t="s">
        <v>34</v>
      </c>
      <c r="G27" s="62" t="s">
        <v>34</v>
      </c>
      <c r="H27" s="62" t="s">
        <v>34</v>
      </c>
      <c r="I27" s="60" t="s">
        <v>34</v>
      </c>
      <c r="J27" s="68" t="s">
        <v>34</v>
      </c>
      <c r="K27" s="68" t="s">
        <v>34</v>
      </c>
      <c r="L27" s="68" t="s">
        <v>34</v>
      </c>
      <c r="M27" s="68" t="s">
        <v>34</v>
      </c>
      <c r="N27" s="223" t="str">
        <f>'A-9'!L26</f>
        <v>..</v>
      </c>
      <c r="O27" s="57">
        <f>'A-7'!O26</f>
        <v>23444</v>
      </c>
      <c r="P27" s="132" t="str">
        <f>IFERROR($B27/D27,"..")</f>
        <v>..</v>
      </c>
      <c r="Q27" s="54" t="s">
        <v>34</v>
      </c>
      <c r="R27" s="62" t="s">
        <v>34</v>
      </c>
      <c r="S27" s="58" t="str">
        <f t="shared" si="3"/>
        <v>..</v>
      </c>
      <c r="T27" s="58" t="str">
        <f t="shared" si="8"/>
        <v>..</v>
      </c>
      <c r="U27" s="58" t="str">
        <f t="shared" si="8"/>
        <v>..</v>
      </c>
      <c r="V27" s="58" t="str">
        <f t="shared" si="8"/>
        <v>..</v>
      </c>
      <c r="W27" s="58" t="str">
        <f t="shared" si="8"/>
        <v>..</v>
      </c>
      <c r="X27" s="232" t="str">
        <f t="shared" si="4"/>
        <v>..</v>
      </c>
      <c r="Y27" s="61" t="s">
        <v>34</v>
      </c>
      <c r="Z27" s="60" t="str">
        <f>'A-8'!F26</f>
        <v>..</v>
      </c>
      <c r="AA27" s="189" t="s">
        <v>34</v>
      </c>
      <c r="AB27" s="58" t="str">
        <f t="shared" si="6"/>
        <v>..</v>
      </c>
      <c r="AC27" s="332" t="str">
        <f t="shared" si="7"/>
        <v>..</v>
      </c>
      <c r="AD27" s="59" t="str">
        <f>'A-12'!L26</f>
        <v>..</v>
      </c>
    </row>
    <row r="28" spans="1:30">
      <c r="A28" s="1"/>
      <c r="B28" s="43"/>
      <c r="C28" s="138"/>
      <c r="D28" s="44"/>
      <c r="E28" s="45"/>
      <c r="F28" s="43"/>
      <c r="G28" s="43"/>
      <c r="H28" s="43"/>
      <c r="I28" s="46"/>
      <c r="J28" s="46"/>
      <c r="K28" s="46"/>
      <c r="L28" s="46"/>
      <c r="M28" s="46"/>
      <c r="N28" s="207"/>
      <c r="O28" s="46"/>
      <c r="P28" s="133"/>
      <c r="Q28" s="48"/>
      <c r="R28" s="43"/>
      <c r="S28" s="43"/>
      <c r="T28" s="43"/>
      <c r="U28" s="43"/>
      <c r="V28" s="43"/>
      <c r="W28" s="43"/>
      <c r="X28" s="228"/>
      <c r="Y28" s="50"/>
      <c r="Z28" s="46"/>
      <c r="AA28" s="238"/>
      <c r="AB28" s="43"/>
      <c r="AC28" s="50"/>
      <c r="AD28" s="46"/>
    </row>
    <row r="29" spans="1:30" ht="45">
      <c r="A29" s="51" t="s">
        <v>147</v>
      </c>
      <c r="B29" s="43"/>
      <c r="C29" s="138"/>
      <c r="D29" s="44"/>
      <c r="E29" s="45"/>
      <c r="F29" s="43"/>
      <c r="G29" s="43"/>
      <c r="H29" s="43"/>
      <c r="I29" s="46"/>
      <c r="J29" s="46"/>
      <c r="K29" s="46"/>
      <c r="L29" s="46"/>
      <c r="M29" s="46"/>
      <c r="N29" s="207"/>
      <c r="O29" s="46"/>
      <c r="P29" s="133"/>
      <c r="Q29" s="48"/>
      <c r="R29" s="43"/>
      <c r="S29" s="43"/>
      <c r="T29" s="43"/>
      <c r="U29" s="43"/>
      <c r="V29" s="43"/>
      <c r="W29" s="43"/>
      <c r="X29" s="228"/>
      <c r="Y29" s="50"/>
      <c r="Z29" s="46"/>
      <c r="AA29" s="238"/>
      <c r="AB29" s="43"/>
      <c r="AC29" s="50"/>
      <c r="AD29" s="46"/>
    </row>
    <row r="30" spans="1:30">
      <c r="A30" s="39" t="s">
        <v>121</v>
      </c>
      <c r="B30" s="47">
        <f t="shared" ref="B30:Z30" si="9">IFERROR(100*((B26/B4)^(1/22)-1),"-")</f>
        <v>1.1438796676643603</v>
      </c>
      <c r="C30" s="139">
        <f t="shared" si="9"/>
        <v>0.77683100002996497</v>
      </c>
      <c r="D30" s="47" t="str">
        <f t="shared" si="9"/>
        <v>-</v>
      </c>
      <c r="E30" s="47">
        <f t="shared" si="9"/>
        <v>0.65769656605871862</v>
      </c>
      <c r="F30" s="47">
        <f t="shared" si="9"/>
        <v>-0.92248521556423935</v>
      </c>
      <c r="G30" s="47">
        <f t="shared" si="9"/>
        <v>2.9888107428299282</v>
      </c>
      <c r="H30" s="47">
        <f>IFERROR(100*((H26/H4)^(1/22)-1),"-")</f>
        <v>0.88478241514349243</v>
      </c>
      <c r="I30" s="47">
        <f t="shared" si="9"/>
        <v>1.3550329424732332</v>
      </c>
      <c r="J30" s="47" t="str">
        <f t="shared" ref="J30:M30" si="10">IFERROR(100*((J26/J4)^(1/22)-1),"-")</f>
        <v>-</v>
      </c>
      <c r="K30" s="47" t="str">
        <f t="shared" si="10"/>
        <v>-</v>
      </c>
      <c r="L30" s="47" t="str">
        <f t="shared" si="10"/>
        <v>-</v>
      </c>
      <c r="M30" s="47" t="str">
        <f t="shared" si="10"/>
        <v>-</v>
      </c>
      <c r="N30" s="221">
        <f t="shared" ref="N30" si="11">IFERROR(100*((N26/N4)^(1/22)-1),"-")</f>
        <v>1.2007898327088817</v>
      </c>
      <c r="O30" s="47">
        <f t="shared" si="9"/>
        <v>-1.3221970508494385</v>
      </c>
      <c r="P30" s="134" t="str">
        <f t="shared" si="9"/>
        <v>-</v>
      </c>
      <c r="Q30" s="47">
        <f t="shared" si="9"/>
        <v>0.48300638519633843</v>
      </c>
      <c r="R30" s="47">
        <f t="shared" si="9"/>
        <v>-0.92248521556423935</v>
      </c>
      <c r="S30" s="47">
        <f t="shared" si="9"/>
        <v>-0.20833033020543068</v>
      </c>
      <c r="T30" s="47" t="str">
        <f t="shared" ref="T30:W30" si="12">IFERROR(100*((T26/T4)^(1/22)-1),"-")</f>
        <v>-</v>
      </c>
      <c r="U30" s="47" t="str">
        <f t="shared" si="12"/>
        <v>-</v>
      </c>
      <c r="V30" s="47" t="str">
        <f t="shared" si="12"/>
        <v>-</v>
      </c>
      <c r="W30" s="47" t="str">
        <f t="shared" si="12"/>
        <v>-</v>
      </c>
      <c r="X30" s="230">
        <f t="shared" ref="X30" si="13">IFERROR(100*((X26/X4)^(1/22)-1),"-")</f>
        <v>-5.6234902058183156E-2</v>
      </c>
      <c r="Y30" s="47">
        <f t="shared" si="9"/>
        <v>-2.4381867955003855</v>
      </c>
      <c r="Z30" s="47">
        <f t="shared" si="9"/>
        <v>3.2941134430619634E-2</v>
      </c>
      <c r="AA30" s="237">
        <f t="shared" ref="AA30:AD30" si="14">IFERROR(100*((AA26/AA4)^(1/22)-1),"-")</f>
        <v>-1.2819963569761339</v>
      </c>
      <c r="AB30" s="47">
        <f t="shared" si="14"/>
        <v>-0.57047186080186885</v>
      </c>
      <c r="AC30" s="47">
        <f t="shared" si="14"/>
        <v>-2.0828478431503483</v>
      </c>
      <c r="AD30" s="47">
        <f t="shared" si="14"/>
        <v>-0.83573341937702716</v>
      </c>
    </row>
    <row r="31" spans="1:30">
      <c r="A31" s="39" t="s">
        <v>197</v>
      </c>
      <c r="B31" s="47">
        <f t="shared" ref="B31:Z31" si="15">IFERROR(100*((B26/B19)^(1/7)-1),"-")</f>
        <v>7.1473375299446751E-2</v>
      </c>
      <c r="C31" s="139">
        <f t="shared" si="15"/>
        <v>-1.8684971861948507</v>
      </c>
      <c r="D31" s="47">
        <f t="shared" si="15"/>
        <v>-4.3347855604199186</v>
      </c>
      <c r="E31" s="47">
        <f t="shared" si="15"/>
        <v>0.73690706541555961</v>
      </c>
      <c r="F31" s="47">
        <f t="shared" si="15"/>
        <v>-2.289544402057897</v>
      </c>
      <c r="G31" s="47">
        <f t="shared" si="15"/>
        <v>2.8380581457517984</v>
      </c>
      <c r="H31" s="47">
        <f>IFERROR(100*((H26/H19)^(1/7)-1),"-")</f>
        <v>0.41174535372241472</v>
      </c>
      <c r="I31" s="47">
        <f t="shared" si="15"/>
        <v>2.0289704286941879</v>
      </c>
      <c r="J31" s="47" t="str">
        <f t="shared" ref="J31:M31" si="16">IFERROR(100*((J26/J19)^(1/7)-1),"-")</f>
        <v>-</v>
      </c>
      <c r="K31" s="47" t="str">
        <f t="shared" si="16"/>
        <v>-</v>
      </c>
      <c r="L31" s="47" t="str">
        <f t="shared" si="16"/>
        <v>-</v>
      </c>
      <c r="M31" s="47" t="str">
        <f t="shared" si="16"/>
        <v>-</v>
      </c>
      <c r="N31" s="221">
        <f t="shared" ref="N31" si="17">IFERROR(100*((N26/N19)^(1/7)-1),"-")</f>
        <v>0.31222998253461753</v>
      </c>
      <c r="O31" s="47">
        <f t="shared" si="15"/>
        <v>1.0041129207288169</v>
      </c>
      <c r="P31" s="134">
        <f t="shared" si="15"/>
        <v>4.6059154955454096</v>
      </c>
      <c r="Q31" s="47">
        <f t="shared" si="15"/>
        <v>-0.6605659330835012</v>
      </c>
      <c r="R31" s="47">
        <f t="shared" si="15"/>
        <v>-2.289544402057897</v>
      </c>
      <c r="S31" s="47">
        <f t="shared" si="15"/>
        <v>-1.918569838713402</v>
      </c>
      <c r="T31" s="47" t="str">
        <f t="shared" ref="T31:W31" si="18">IFERROR(100*((T26/T19)^(1/7)-1),"-")</f>
        <v>-</v>
      </c>
      <c r="U31" s="47" t="str">
        <f t="shared" si="18"/>
        <v>-</v>
      </c>
      <c r="V31" s="47" t="str">
        <f t="shared" si="18"/>
        <v>-</v>
      </c>
      <c r="W31" s="47" t="str">
        <f t="shared" si="18"/>
        <v>-</v>
      </c>
      <c r="X31" s="230">
        <f t="shared" ref="X31" si="19">IFERROR(100*((X26/X19)^(1/7)-1),"-")</f>
        <v>-0.24000723269446134</v>
      </c>
      <c r="Y31" s="47">
        <f t="shared" si="15"/>
        <v>0.93197343256024023</v>
      </c>
      <c r="Z31" s="47">
        <f t="shared" si="15"/>
        <v>-0.44223464211632368</v>
      </c>
      <c r="AA31" s="237">
        <f t="shared" ref="AA31:AD31" si="20">IFERROR(100*((AA26/AA19)^(1/7)-1),"-")</f>
        <v>-4.1837591919283827</v>
      </c>
      <c r="AB31" s="47">
        <f t="shared" si="20"/>
        <v>-3.8199617211788772</v>
      </c>
      <c r="AC31" s="47">
        <f t="shared" si="20"/>
        <v>2.9273067512011419</v>
      </c>
      <c r="AD31" s="47">
        <f t="shared" si="20"/>
        <v>-4.0057256087203452</v>
      </c>
    </row>
    <row r="32" spans="1:30">
      <c r="A32" s="1"/>
      <c r="B32" s="43"/>
      <c r="C32" s="138"/>
      <c r="D32" s="44"/>
      <c r="E32" s="45"/>
      <c r="F32" s="43"/>
      <c r="G32" s="43"/>
      <c r="H32" s="43"/>
      <c r="I32" s="46"/>
      <c r="J32" s="46"/>
      <c r="K32" s="46"/>
      <c r="L32" s="46"/>
      <c r="M32" s="46"/>
      <c r="N32" s="220"/>
      <c r="O32" s="46"/>
      <c r="P32" s="133"/>
      <c r="Q32" s="48"/>
      <c r="R32" s="43"/>
      <c r="S32" s="43"/>
      <c r="T32" s="43"/>
      <c r="U32" s="43"/>
      <c r="V32" s="43"/>
      <c r="W32" s="43"/>
      <c r="X32" s="228"/>
      <c r="Y32" s="50"/>
      <c r="Z32" s="46"/>
      <c r="AA32" s="238"/>
      <c r="AB32" s="43"/>
      <c r="AC32" s="50"/>
      <c r="AD32" s="46"/>
    </row>
    <row r="33" spans="1:30" ht="30">
      <c r="A33" s="51" t="s">
        <v>122</v>
      </c>
      <c r="B33" s="43"/>
      <c r="C33" s="138"/>
      <c r="D33" s="44"/>
      <c r="E33" s="45"/>
      <c r="F33" s="43"/>
      <c r="G33" s="43"/>
      <c r="H33" s="43"/>
      <c r="I33" s="46"/>
      <c r="J33" s="46"/>
      <c r="K33" s="46"/>
      <c r="L33" s="46"/>
      <c r="M33" s="46"/>
      <c r="N33" s="220"/>
      <c r="O33" s="46"/>
      <c r="P33" s="133"/>
      <c r="Q33" s="48"/>
      <c r="R33" s="43"/>
      <c r="S33" s="43"/>
      <c r="T33" s="43"/>
      <c r="U33" s="43"/>
      <c r="V33" s="43"/>
      <c r="W33" s="43"/>
      <c r="X33" s="228"/>
      <c r="Y33" s="50"/>
      <c r="Z33" s="46"/>
      <c r="AA33" s="238"/>
      <c r="AB33" s="43"/>
      <c r="AC33" s="50"/>
      <c r="AD33" s="46"/>
    </row>
    <row r="34" spans="1:30">
      <c r="A34" s="39" t="s">
        <v>121</v>
      </c>
      <c r="B34" s="47">
        <f>IFERROR((B26-B4)/B4*100,"-")</f>
        <v>28.431448690069384</v>
      </c>
      <c r="C34" s="139">
        <f>IFERROR((C26-C4)/C4*100,"-")</f>
        <v>18.559223351781348</v>
      </c>
      <c r="D34" s="47" t="str">
        <f t="shared" ref="D34:Z34" si="21">IFERROR((D26-D4)/D4*100,"-")</f>
        <v>-</v>
      </c>
      <c r="E34" s="47">
        <f t="shared" si="21"/>
        <v>15.51376326615136</v>
      </c>
      <c r="F34" s="47">
        <f t="shared" si="21"/>
        <v>-18.444679853428955</v>
      </c>
      <c r="G34" s="47">
        <f t="shared" si="21"/>
        <v>91.152925938584985</v>
      </c>
      <c r="H34" s="47">
        <f>IFERROR((H26-H4)/H4*100,"-")</f>
        <v>21.384869731014746</v>
      </c>
      <c r="I34" s="47">
        <f t="shared" si="21"/>
        <v>34.461211819879864</v>
      </c>
      <c r="J34" s="47" t="str">
        <f t="shared" ref="J34:M34" si="22">IFERROR((J26-J4)/J4*100,"-")</f>
        <v>-</v>
      </c>
      <c r="K34" s="47" t="str">
        <f t="shared" si="22"/>
        <v>-</v>
      </c>
      <c r="L34" s="47" t="str">
        <f t="shared" si="22"/>
        <v>-</v>
      </c>
      <c r="M34" s="47" t="str">
        <f t="shared" si="22"/>
        <v>-</v>
      </c>
      <c r="N34" s="221">
        <f t="shared" ref="N34" si="23">IFERROR((N26-N4)/N4*100,"-")</f>
        <v>30.030683186390643</v>
      </c>
      <c r="O34" s="47">
        <f t="shared" si="21"/>
        <v>-25.384617284428611</v>
      </c>
      <c r="P34" s="134" t="str">
        <f t="shared" si="21"/>
        <v>-</v>
      </c>
      <c r="Q34" s="47">
        <f t="shared" si="21"/>
        <v>11.182810652748646</v>
      </c>
      <c r="R34" s="47">
        <f t="shared" si="21"/>
        <v>-18.444679853428955</v>
      </c>
      <c r="S34" s="47">
        <f t="shared" si="21"/>
        <v>-4.4843885074364493</v>
      </c>
      <c r="T34" s="47" t="str">
        <f t="shared" ref="T34:W34" si="24">IFERROR((T26-T4)/T4*100,"-")</f>
        <v>-</v>
      </c>
      <c r="U34" s="47" t="str">
        <f t="shared" si="24"/>
        <v>-</v>
      </c>
      <c r="V34" s="47" t="str">
        <f t="shared" si="24"/>
        <v>-</v>
      </c>
      <c r="W34" s="47" t="str">
        <f t="shared" si="24"/>
        <v>-</v>
      </c>
      <c r="X34" s="230">
        <f t="shared" ref="X34" si="25">IFERROR((X26-X4)/X4*100,"-")</f>
        <v>-1.2298900975770837</v>
      </c>
      <c r="Y34" s="47">
        <f t="shared" si="21"/>
        <v>-41.902560878501696</v>
      </c>
      <c r="Z34" s="47">
        <f t="shared" si="21"/>
        <v>0.72721709419143643</v>
      </c>
      <c r="AA34" s="237">
        <f t="shared" ref="AA34:AD34" si="26">IFERROR((AA26-AA4)/AA4*100,"-")</f>
        <v>-24.712996770116565</v>
      </c>
      <c r="AB34" s="47">
        <f t="shared" si="26"/>
        <v>-11.826450359082243</v>
      </c>
      <c r="AC34" s="47">
        <f t="shared" si="26"/>
        <v>-37.064885711862843</v>
      </c>
      <c r="AD34" s="47">
        <f t="shared" si="26"/>
        <v>-16.859143910889248</v>
      </c>
    </row>
    <row r="35" spans="1:30">
      <c r="A35" s="39" t="s">
        <v>197</v>
      </c>
      <c r="B35" s="47">
        <f>IFERROR((B26-B19)/B19*100,"-")</f>
        <v>0.50138767903085169</v>
      </c>
      <c r="C35" s="139">
        <f>IFERROR((C26-C19)/C19*100,"-")</f>
        <v>-12.368721350792029</v>
      </c>
      <c r="D35" s="47">
        <f t="shared" ref="D35:Z35" si="27">IFERROR((D26-D19)/D19*100,"-")</f>
        <v>-26.670563884906901</v>
      </c>
      <c r="E35" s="47">
        <f t="shared" si="27"/>
        <v>5.2737971239001595</v>
      </c>
      <c r="F35" s="47">
        <f t="shared" si="27"/>
        <v>-14.967045701455781</v>
      </c>
      <c r="G35" s="47">
        <f t="shared" si="27"/>
        <v>21.640184990155241</v>
      </c>
      <c r="H35" s="47">
        <f>IFERROR((H26-H19)/H19*100,"-")</f>
        <v>2.9180649914054078</v>
      </c>
      <c r="I35" s="47">
        <f t="shared" si="27"/>
        <v>15.097139307774595</v>
      </c>
      <c r="J35" s="47" t="str">
        <f t="shared" ref="J35:M35" si="28">IFERROR((J26-J19)/J19*100,"-")</f>
        <v>-</v>
      </c>
      <c r="K35" s="47" t="str">
        <f t="shared" si="28"/>
        <v>-</v>
      </c>
      <c r="L35" s="47" t="str">
        <f t="shared" si="28"/>
        <v>-</v>
      </c>
      <c r="M35" s="47" t="str">
        <f t="shared" si="28"/>
        <v>-</v>
      </c>
      <c r="N35" s="221">
        <f t="shared" ref="N35" si="29">IFERROR((N26-N19)/N19*100,"-")</f>
        <v>2.2061891339079382</v>
      </c>
      <c r="O35" s="47">
        <f t="shared" si="27"/>
        <v>7.2441005821664763</v>
      </c>
      <c r="P35" s="134">
        <f t="shared" si="27"/>
        <v>37.054630450574344</v>
      </c>
      <c r="Q35" s="47">
        <f t="shared" si="27"/>
        <v>-4.5333307767482749</v>
      </c>
      <c r="R35" s="47">
        <f t="shared" si="27"/>
        <v>-14.967045701455781</v>
      </c>
      <c r="S35" s="47">
        <f t="shared" si="27"/>
        <v>-12.681246220824027</v>
      </c>
      <c r="T35" s="47" t="str">
        <f t="shared" ref="T35:W35" si="30">IFERROR((T26-T19)/T19*100,"-")</f>
        <v>-</v>
      </c>
      <c r="U35" s="47" t="str">
        <f t="shared" si="30"/>
        <v>-</v>
      </c>
      <c r="V35" s="47" t="str">
        <f t="shared" si="30"/>
        <v>-</v>
      </c>
      <c r="W35" s="47" t="str">
        <f t="shared" si="30"/>
        <v>-</v>
      </c>
      <c r="X35" s="230">
        <f t="shared" ref="X35" si="31">IFERROR((X26-X19)/X19*100,"-")</f>
        <v>-1.668002172200634</v>
      </c>
      <c r="Y35" s="47">
        <f t="shared" si="27"/>
        <v>6.7090744305637857</v>
      </c>
      <c r="Z35" s="47">
        <f t="shared" si="27"/>
        <v>-3.0548738588397062</v>
      </c>
      <c r="AA35" s="237">
        <f t="shared" ref="AA35:AD35" si="32">IFERROR((AA26-AA19)/AA19*100,"-")</f>
        <v>-25.856361231880925</v>
      </c>
      <c r="AB35" s="47">
        <f t="shared" si="32"/>
        <v>-23.863200096678131</v>
      </c>
      <c r="AC35" s="47">
        <f t="shared" si="32"/>
        <v>22.381074697619699</v>
      </c>
      <c r="AD35" s="47">
        <f t="shared" si="32"/>
        <v>-24.886618930221207</v>
      </c>
    </row>
    <row r="36" spans="1:30">
      <c r="A36" s="39"/>
      <c r="B36" s="16"/>
      <c r="C36" s="16"/>
      <c r="D36" s="17"/>
      <c r="E36" s="13"/>
      <c r="F36" s="13"/>
      <c r="G36" s="13"/>
      <c r="H36" s="13"/>
      <c r="I36" s="13"/>
      <c r="J36" s="13"/>
      <c r="K36" s="13"/>
      <c r="L36" s="13"/>
      <c r="M36" s="13"/>
      <c r="N36" s="197"/>
      <c r="O36" s="33"/>
      <c r="P36" s="33"/>
      <c r="Q36" s="2"/>
      <c r="R36" s="13"/>
      <c r="S36" s="2"/>
      <c r="T36" s="96"/>
      <c r="U36" s="96"/>
      <c r="V36" s="96"/>
      <c r="W36" s="96"/>
      <c r="X36" s="226"/>
      <c r="Y36" s="39"/>
      <c r="Z36" s="33"/>
    </row>
    <row r="37" spans="1:30">
      <c r="A37" s="1"/>
      <c r="B37" s="89" t="s">
        <v>113</v>
      </c>
    </row>
    <row r="38" spans="1:30">
      <c r="A38" s="1"/>
      <c r="B38" s="348" t="s">
        <v>118</v>
      </c>
      <c r="C38" s="348"/>
      <c r="D38" s="348"/>
      <c r="E38" s="348"/>
      <c r="F38" s="348"/>
      <c r="G38" s="348"/>
      <c r="H38" s="348"/>
      <c r="I38" s="348"/>
      <c r="J38" s="348"/>
      <c r="K38" s="348"/>
      <c r="L38" s="348"/>
      <c r="M38" s="348"/>
      <c r="N38" s="348"/>
      <c r="O38" s="348"/>
      <c r="P38" s="348"/>
      <c r="Q38" s="348"/>
      <c r="R38" s="348"/>
    </row>
    <row r="39" spans="1:30">
      <c r="B39" s="348"/>
      <c r="C39" s="348"/>
      <c r="D39" s="348"/>
      <c r="E39" s="348"/>
      <c r="F39" s="348"/>
      <c r="G39" s="348"/>
      <c r="H39" s="348"/>
      <c r="I39" s="348"/>
      <c r="J39" s="348"/>
      <c r="K39" s="348"/>
      <c r="L39" s="348"/>
      <c r="M39" s="348"/>
      <c r="N39" s="348"/>
      <c r="O39" s="348"/>
      <c r="P39" s="348"/>
      <c r="Q39" s="348"/>
      <c r="R39" s="348"/>
    </row>
    <row r="40" spans="1:30">
      <c r="B40" s="349" t="s">
        <v>117</v>
      </c>
      <c r="C40" s="349"/>
      <c r="D40" s="349"/>
      <c r="E40" s="349"/>
      <c r="F40" s="349"/>
      <c r="G40" s="349"/>
      <c r="H40" s="349"/>
      <c r="I40" s="349"/>
      <c r="J40" s="349"/>
      <c r="K40" s="349"/>
      <c r="L40" s="349"/>
      <c r="M40" s="349"/>
      <c r="N40" s="349"/>
      <c r="O40" s="349"/>
      <c r="P40" s="349"/>
      <c r="Q40" s="349"/>
      <c r="R40" s="349"/>
    </row>
    <row r="41" spans="1:30">
      <c r="B41" s="349"/>
      <c r="C41" s="349"/>
      <c r="D41" s="349"/>
      <c r="E41" s="349"/>
      <c r="F41" s="349"/>
      <c r="G41" s="349"/>
      <c r="H41" s="349"/>
      <c r="I41" s="349"/>
      <c r="J41" s="349"/>
      <c r="K41" s="349"/>
      <c r="L41" s="349"/>
      <c r="M41" s="349"/>
      <c r="N41" s="349"/>
      <c r="O41" s="349"/>
      <c r="P41" s="349"/>
      <c r="Q41" s="349"/>
      <c r="R41" s="349"/>
    </row>
    <row r="42" spans="1:30">
      <c r="B42" s="89" t="s">
        <v>116</v>
      </c>
    </row>
    <row r="43" spans="1:30">
      <c r="B43" s="345" t="s">
        <v>120</v>
      </c>
      <c r="C43" s="345"/>
      <c r="D43" s="345"/>
      <c r="E43" s="345"/>
      <c r="F43" s="345"/>
      <c r="G43" s="345"/>
      <c r="H43" s="345"/>
      <c r="I43" s="345"/>
      <c r="J43" s="345"/>
      <c r="K43" s="345"/>
      <c r="L43" s="345"/>
      <c r="M43" s="345"/>
      <c r="N43" s="345"/>
      <c r="O43" s="345"/>
      <c r="P43" s="345"/>
      <c r="Q43" s="345"/>
      <c r="R43" s="345"/>
    </row>
    <row r="44" spans="1:30">
      <c r="B44" s="345"/>
      <c r="C44" s="345"/>
      <c r="D44" s="345"/>
      <c r="E44" s="345"/>
      <c r="F44" s="345"/>
      <c r="G44" s="345"/>
      <c r="H44" s="345"/>
      <c r="I44" s="345"/>
      <c r="J44" s="345"/>
      <c r="K44" s="345"/>
      <c r="L44" s="345"/>
      <c r="M44" s="345"/>
      <c r="N44" s="345"/>
      <c r="O44" s="345"/>
      <c r="P44" s="345"/>
      <c r="Q44" s="345"/>
      <c r="R44" s="345"/>
    </row>
    <row r="45" spans="1:30">
      <c r="B45" s="345" t="s">
        <v>294</v>
      </c>
      <c r="C45" s="345"/>
      <c r="D45" s="345"/>
      <c r="E45" s="345"/>
      <c r="F45" s="345"/>
      <c r="G45" s="345"/>
      <c r="H45" s="345"/>
      <c r="I45" s="345"/>
      <c r="J45" s="345"/>
      <c r="K45" s="345"/>
      <c r="L45" s="345"/>
      <c r="M45" s="345"/>
      <c r="N45" s="345"/>
      <c r="O45" s="345"/>
      <c r="P45" s="345"/>
      <c r="Q45" s="78"/>
      <c r="R45" s="78"/>
    </row>
    <row r="46" spans="1:30">
      <c r="B46" s="345" t="s">
        <v>406</v>
      </c>
      <c r="C46" s="345"/>
      <c r="D46" s="345"/>
      <c r="E46" s="345"/>
      <c r="F46" s="345"/>
      <c r="G46" s="345"/>
      <c r="H46" s="345"/>
      <c r="I46" s="345"/>
      <c r="J46" s="345"/>
      <c r="K46" s="164"/>
      <c r="L46" s="164"/>
      <c r="M46" s="164"/>
      <c r="N46" s="213"/>
      <c r="O46" s="164"/>
      <c r="P46" s="164"/>
      <c r="Q46" s="78"/>
      <c r="R46" s="78"/>
    </row>
    <row r="47" spans="1:30">
      <c r="B47" s="313" t="s">
        <v>415</v>
      </c>
      <c r="D47" s="163"/>
      <c r="E47" s="164"/>
      <c r="F47" s="164"/>
      <c r="G47" s="164"/>
      <c r="H47" s="164"/>
      <c r="I47" s="164"/>
      <c r="J47" s="164"/>
      <c r="K47" s="67"/>
      <c r="L47" s="67"/>
      <c r="M47" s="67"/>
      <c r="N47" s="214"/>
      <c r="O47" s="67"/>
      <c r="P47" s="67"/>
      <c r="Q47" s="67"/>
      <c r="R47" s="67"/>
    </row>
    <row r="48" spans="1:30">
      <c r="B48" s="67"/>
      <c r="C48" s="67"/>
      <c r="D48" s="67"/>
      <c r="E48" s="67"/>
      <c r="F48" s="67"/>
      <c r="G48" s="67"/>
      <c r="H48" s="67"/>
      <c r="I48" s="67"/>
      <c r="J48" s="67"/>
      <c r="K48" s="67"/>
      <c r="L48" s="67"/>
      <c r="M48" s="67"/>
      <c r="N48" s="214"/>
      <c r="O48" s="67"/>
      <c r="P48" s="67"/>
      <c r="Q48" s="67"/>
      <c r="R48" s="67"/>
    </row>
    <row r="49" spans="2:10">
      <c r="B49" s="67"/>
      <c r="C49" s="67"/>
      <c r="D49" s="67"/>
      <c r="E49" s="67"/>
      <c r="F49" s="67"/>
      <c r="G49" s="67"/>
      <c r="H49" s="67"/>
      <c r="I49" s="67"/>
      <c r="J49" s="67"/>
    </row>
  </sheetData>
  <mergeCells count="11">
    <mergeCell ref="B1:Z1"/>
    <mergeCell ref="B38:R39"/>
    <mergeCell ref="B40:R41"/>
    <mergeCell ref="B43:R44"/>
    <mergeCell ref="AA2:AD2"/>
    <mergeCell ref="B46:J46"/>
    <mergeCell ref="B45:P45"/>
    <mergeCell ref="C2:C3"/>
    <mergeCell ref="B2:B3"/>
    <mergeCell ref="D2:O2"/>
    <mergeCell ref="P2:Z2"/>
  </mergeCells>
  <pageMargins left="0.70866141732283472" right="0.70866141732283472" top="0.74803149606299213" bottom="0.74803149606299213" header="0.31496062992125984" footer="0.31496062992125984"/>
  <pageSetup paperSize="5" scale="65" orientation="landscape" horizontalDpi="0" verticalDpi="0" r:id="rId1"/>
</worksheet>
</file>

<file path=xl/worksheets/sheet18.xml><?xml version="1.0" encoding="utf-8"?>
<worksheet xmlns="http://schemas.openxmlformats.org/spreadsheetml/2006/main" xmlns:r="http://schemas.openxmlformats.org/officeDocument/2006/relationships">
  <dimension ref="A1:AJ49"/>
  <sheetViews>
    <sheetView workbookViewId="0">
      <pane xSplit="1" ySplit="3" topLeftCell="V16" activePane="bottomRight" state="frozen"/>
      <selection activeCell="A35" sqref="A35"/>
      <selection pane="topRight" activeCell="A35" sqref="A35"/>
      <selection pane="bottomLeft" activeCell="A35" sqref="A35"/>
      <selection pane="bottomRight" activeCell="AC4" sqref="AC4:AC27"/>
    </sheetView>
  </sheetViews>
  <sheetFormatPr defaultColWidth="9.140625" defaultRowHeight="15"/>
  <cols>
    <col min="1" max="1" width="14.85546875" style="89" customWidth="1"/>
    <col min="2" max="2" width="13.28515625" style="89" customWidth="1"/>
    <col min="3" max="3" width="13.28515625" style="163" customWidth="1"/>
    <col min="4" max="4" width="15" style="89" customWidth="1"/>
    <col min="5" max="5" width="14.5703125" style="89" customWidth="1"/>
    <col min="6" max="6" width="15.140625" style="89" customWidth="1"/>
    <col min="7" max="7" width="15.7109375" style="89" customWidth="1"/>
    <col min="8" max="8" width="15.7109375" style="184" customWidth="1"/>
    <col min="9" max="9" width="14.85546875" style="89" customWidth="1"/>
    <col min="10" max="10" width="14.85546875" style="95" customWidth="1"/>
    <col min="11" max="11" width="12.28515625" style="95" customWidth="1"/>
    <col min="12" max="13" width="14.85546875" style="95" customWidth="1"/>
    <col min="14" max="14" width="14.85546875" style="192" customWidth="1"/>
    <col min="15" max="15" width="15" style="89" customWidth="1"/>
    <col min="16" max="16" width="14" style="89" customWidth="1"/>
    <col min="17" max="17" width="17.5703125" style="89" customWidth="1"/>
    <col min="18" max="18" width="16.28515625" style="89" customWidth="1"/>
    <col min="19" max="19" width="16.5703125" style="89" customWidth="1"/>
    <col min="20" max="23" width="16.5703125" style="95" customWidth="1"/>
    <col min="24" max="24" width="16.5703125" style="224" customWidth="1"/>
    <col min="25" max="25" width="22.140625" style="89" customWidth="1"/>
    <col min="26" max="26" width="14.140625" style="89" customWidth="1"/>
    <col min="27" max="27" width="11.5703125" style="89" customWidth="1"/>
    <col min="28" max="28" width="14" style="89" customWidth="1"/>
    <col min="29" max="29" width="13.42578125" style="89" customWidth="1"/>
    <col min="30" max="30" width="13.7109375" style="89" customWidth="1"/>
    <col min="31" max="31" width="12.5703125" style="89" customWidth="1"/>
    <col min="32" max="32" width="11.5703125" style="89" customWidth="1"/>
    <col min="33" max="35" width="12" style="89" customWidth="1"/>
    <col min="36" max="16384" width="9.140625" style="89"/>
  </cols>
  <sheetData>
    <row r="1" spans="1:36" ht="30">
      <c r="A1" s="22" t="s">
        <v>153</v>
      </c>
      <c r="B1" s="347" t="s">
        <v>154</v>
      </c>
      <c r="C1" s="346"/>
      <c r="D1" s="346"/>
      <c r="E1" s="346"/>
      <c r="F1" s="346"/>
      <c r="G1" s="346"/>
      <c r="H1" s="346"/>
      <c r="I1" s="346"/>
      <c r="J1" s="346"/>
      <c r="K1" s="346"/>
      <c r="L1" s="346"/>
      <c r="M1" s="346"/>
      <c r="N1" s="346"/>
      <c r="O1" s="346"/>
      <c r="P1" s="346"/>
      <c r="Q1" s="346"/>
      <c r="R1" s="346"/>
      <c r="S1" s="346"/>
      <c r="T1" s="346"/>
      <c r="U1" s="346"/>
      <c r="V1" s="346"/>
      <c r="W1" s="346"/>
      <c r="X1" s="346"/>
      <c r="Y1" s="346"/>
      <c r="Z1" s="346"/>
    </row>
    <row r="2" spans="1:36" s="163" customFormat="1" ht="39.75" customHeight="1">
      <c r="A2" s="22"/>
      <c r="B2" s="351" t="s">
        <v>84</v>
      </c>
      <c r="C2" s="355" t="s">
        <v>292</v>
      </c>
      <c r="D2" s="347" t="s">
        <v>288</v>
      </c>
      <c r="E2" s="346"/>
      <c r="F2" s="346"/>
      <c r="G2" s="346"/>
      <c r="H2" s="346"/>
      <c r="I2" s="346"/>
      <c r="J2" s="346"/>
      <c r="K2" s="346"/>
      <c r="L2" s="346"/>
      <c r="M2" s="346"/>
      <c r="N2" s="346"/>
      <c r="O2" s="346"/>
      <c r="P2" s="347" t="s">
        <v>321</v>
      </c>
      <c r="Q2" s="346"/>
      <c r="R2" s="346"/>
      <c r="S2" s="346"/>
      <c r="T2" s="346"/>
      <c r="U2" s="346"/>
      <c r="V2" s="346"/>
      <c r="W2" s="346"/>
      <c r="X2" s="346"/>
      <c r="Y2" s="346"/>
      <c r="Z2" s="350"/>
      <c r="AA2" s="347" t="s">
        <v>322</v>
      </c>
      <c r="AB2" s="346"/>
      <c r="AC2" s="346"/>
      <c r="AD2" s="346"/>
      <c r="AE2" s="336"/>
      <c r="AF2" s="336"/>
      <c r="AG2" s="336"/>
      <c r="AH2" s="336"/>
      <c r="AI2" s="336"/>
      <c r="AJ2" s="336"/>
    </row>
    <row r="3" spans="1:36" ht="159.75" customHeight="1">
      <c r="A3" s="14"/>
      <c r="B3" s="352"/>
      <c r="C3" s="356"/>
      <c r="D3" s="7" t="s">
        <v>83</v>
      </c>
      <c r="E3" s="15" t="s">
        <v>112</v>
      </c>
      <c r="F3" s="7" t="s">
        <v>93</v>
      </c>
      <c r="G3" s="7" t="s">
        <v>94</v>
      </c>
      <c r="H3" s="7" t="s">
        <v>115</v>
      </c>
      <c r="I3" s="7" t="s">
        <v>114</v>
      </c>
      <c r="J3" s="93" t="s">
        <v>228</v>
      </c>
      <c r="K3" s="7" t="s">
        <v>229</v>
      </c>
      <c r="L3" s="93" t="s">
        <v>230</v>
      </c>
      <c r="M3" s="93" t="s">
        <v>231</v>
      </c>
      <c r="N3" s="196" t="s">
        <v>400</v>
      </c>
      <c r="O3" s="7" t="s">
        <v>109</v>
      </c>
      <c r="P3" s="131" t="s">
        <v>130</v>
      </c>
      <c r="Q3" s="49" t="s">
        <v>87</v>
      </c>
      <c r="R3" s="7" t="s">
        <v>110</v>
      </c>
      <c r="S3" s="7" t="s">
        <v>111</v>
      </c>
      <c r="T3" s="7" t="s">
        <v>232</v>
      </c>
      <c r="U3" s="7" t="s">
        <v>233</v>
      </c>
      <c r="V3" s="7" t="s">
        <v>234</v>
      </c>
      <c r="W3" s="7" t="s">
        <v>235</v>
      </c>
      <c r="X3" s="236" t="s">
        <v>403</v>
      </c>
      <c r="Y3" s="227" t="s">
        <v>405</v>
      </c>
      <c r="Z3" s="11" t="s">
        <v>119</v>
      </c>
      <c r="AA3" s="7" t="s">
        <v>110</v>
      </c>
      <c r="AB3" s="7" t="s">
        <v>111</v>
      </c>
      <c r="AC3" s="323" t="s">
        <v>431</v>
      </c>
      <c r="AD3" s="7" t="s">
        <v>119</v>
      </c>
    </row>
    <row r="4" spans="1:36">
      <c r="A4" s="5">
        <v>1990</v>
      </c>
      <c r="B4" s="58">
        <f>'A-3'!M3</f>
        <v>40883.335997139999</v>
      </c>
      <c r="C4" s="146">
        <f>'A-13'!L3</f>
        <v>5468.5211105699991</v>
      </c>
      <c r="D4" s="57" t="s">
        <v>34</v>
      </c>
      <c r="E4" s="57">
        <f>'A-6'!P3</f>
        <v>386820.67982874077</v>
      </c>
      <c r="F4" s="58">
        <f>'A-1'!M3</f>
        <v>47.177</v>
      </c>
      <c r="G4" s="58">
        <f>'A-1'!M59</f>
        <v>123.01300000000001</v>
      </c>
      <c r="H4" s="59">
        <f>'A-1'!M88</f>
        <v>92.290999999999997</v>
      </c>
      <c r="I4" s="59">
        <f>'A-2'!M3</f>
        <v>119.98399999999999</v>
      </c>
      <c r="J4" s="68" t="s">
        <v>34</v>
      </c>
      <c r="K4" s="68" t="s">
        <v>34</v>
      </c>
      <c r="L4" s="68" t="s">
        <v>34</v>
      </c>
      <c r="M4" s="68" t="s">
        <v>34</v>
      </c>
      <c r="N4" s="223">
        <f>'A-9'!M3</f>
        <v>62.389000000000003</v>
      </c>
      <c r="O4" s="57">
        <f>'A-7'!P3</f>
        <v>18139.130873209073</v>
      </c>
      <c r="P4" s="132" t="str">
        <f t="shared" ref="P4:P26" si="0">IFERROR($B4/D4,"..")</f>
        <v>..</v>
      </c>
      <c r="Q4" s="50">
        <f t="shared" ref="Q4:Q26" si="1">IFERROR($B4/E4,"..")</f>
        <v>0.10569066787029199</v>
      </c>
      <c r="R4" s="59">
        <f>'A-1'!M3</f>
        <v>47.177</v>
      </c>
      <c r="S4" s="59">
        <f>IFERROR(B4/I4,"..")</f>
        <v>340.73989862931722</v>
      </c>
      <c r="T4" s="59" t="str">
        <f t="shared" ref="T4:W19" si="2">IFERROR($B4/J4,"..")</f>
        <v>..</v>
      </c>
      <c r="U4" s="59" t="str">
        <f t="shared" si="2"/>
        <v>..</v>
      </c>
      <c r="V4" s="59" t="str">
        <f t="shared" si="2"/>
        <v>..</v>
      </c>
      <c r="W4" s="59" t="str">
        <f t="shared" si="2"/>
        <v>..</v>
      </c>
      <c r="X4" s="233">
        <f>IFERROR(B4/N4,"..")</f>
        <v>655.29718375258449</v>
      </c>
      <c r="Y4" s="69">
        <f>O4/B4</f>
        <v>0.44368030227469696</v>
      </c>
      <c r="Z4" s="136">
        <f>'A-8'!M3</f>
        <v>84.894000000000005</v>
      </c>
      <c r="AA4" s="58">
        <f>'A-11'!M3</f>
        <v>48.179000000000002</v>
      </c>
      <c r="AB4" s="58">
        <f t="shared" ref="AB4:AB27" si="3">IFERROR($C4/I4,"..")</f>
        <v>45.577086199576605</v>
      </c>
      <c r="AC4" s="69">
        <f>IFERROR(O4/C4,"..")</f>
        <v>3.3170084756824467</v>
      </c>
      <c r="AD4" s="59">
        <f>'A-12'!M3</f>
        <v>53.463000000000001</v>
      </c>
    </row>
    <row r="5" spans="1:36">
      <c r="A5" s="5">
        <v>1991</v>
      </c>
      <c r="B5" s="58">
        <f>'A-3'!M4</f>
        <v>41170.711110619995</v>
      </c>
      <c r="C5" s="136">
        <f>'A-13'!L4</f>
        <v>5174.8146412199994</v>
      </c>
      <c r="D5" s="57" t="s">
        <v>34</v>
      </c>
      <c r="E5" s="57">
        <f>'A-6'!P4</f>
        <v>405287.77253206109</v>
      </c>
      <c r="F5" s="58">
        <f>'A-1'!M4</f>
        <v>49.758000000000003</v>
      </c>
      <c r="G5" s="58">
        <f>'A-1'!M60</f>
        <v>118.255</v>
      </c>
      <c r="H5" s="59">
        <f>'A-1'!M89</f>
        <v>92.921999999999997</v>
      </c>
      <c r="I5" s="59">
        <f>'A-2'!M4</f>
        <v>129.92599999999999</v>
      </c>
      <c r="J5" s="68" t="s">
        <v>34</v>
      </c>
      <c r="K5" s="68" t="s">
        <v>34</v>
      </c>
      <c r="L5" s="68" t="s">
        <v>34</v>
      </c>
      <c r="M5" s="68" t="s">
        <v>34</v>
      </c>
      <c r="N5" s="223">
        <f>'A-9'!M4</f>
        <v>63.055</v>
      </c>
      <c r="O5" s="57">
        <f>'A-7'!P4</f>
        <v>21106.018019354313</v>
      </c>
      <c r="P5" s="132" t="str">
        <f t="shared" si="0"/>
        <v>..</v>
      </c>
      <c r="Q5" s="50">
        <f t="shared" si="1"/>
        <v>0.10158389643339932</v>
      </c>
      <c r="R5" s="59">
        <f>'A-1'!M4</f>
        <v>49.758000000000003</v>
      </c>
      <c r="S5" s="59">
        <f t="shared" ref="S5:S27" si="4">IFERROR(B5/I5,"..")</f>
        <v>316.87815456967814</v>
      </c>
      <c r="T5" s="59" t="str">
        <f t="shared" si="2"/>
        <v>..</v>
      </c>
      <c r="U5" s="59" t="str">
        <f t="shared" si="2"/>
        <v>..</v>
      </c>
      <c r="V5" s="59" t="str">
        <f t="shared" si="2"/>
        <v>..</v>
      </c>
      <c r="W5" s="59" t="str">
        <f t="shared" si="2"/>
        <v>..</v>
      </c>
      <c r="X5" s="233">
        <f t="shared" ref="X5:X27" si="5">IFERROR(B5/N5,"..")</f>
        <v>652.93332980128457</v>
      </c>
      <c r="Y5" s="235">
        <f t="shared" ref="Y5:Y26" si="6">O5/B5</f>
        <v>0.51264642873535426</v>
      </c>
      <c r="Z5" s="136">
        <f>'A-8'!M4</f>
        <v>85.164000000000001</v>
      </c>
      <c r="AA5" s="58">
        <f>'A-11'!M4</f>
        <v>50.283000000000001</v>
      </c>
      <c r="AB5" s="58">
        <f t="shared" si="3"/>
        <v>39.82893832812524</v>
      </c>
      <c r="AC5" s="332">
        <f t="shared" ref="AC5:AC27" si="7">IFERROR(O5/C5,"..")</f>
        <v>4.0786036762040272</v>
      </c>
      <c r="AD5" s="59">
        <f>'A-12'!M4</f>
        <v>54.070999999999998</v>
      </c>
    </row>
    <row r="6" spans="1:36">
      <c r="A6" s="5">
        <v>1992</v>
      </c>
      <c r="B6" s="58">
        <f>'A-3'!M5</f>
        <v>42532.817134920006</v>
      </c>
      <c r="C6" s="136">
        <f>'A-13'!L5</f>
        <v>5493.4915265999998</v>
      </c>
      <c r="D6" s="57" t="s">
        <v>34</v>
      </c>
      <c r="E6" s="57">
        <f>'A-6'!P5</f>
        <v>414131.34508238774</v>
      </c>
      <c r="F6" s="58">
        <f>'A-1'!M5</f>
        <v>55.003999999999998</v>
      </c>
      <c r="G6" s="58">
        <f>'A-1'!M61</f>
        <v>111.26600000000001</v>
      </c>
      <c r="H6" s="59">
        <f>'A-1'!M90</f>
        <v>93.554000000000002</v>
      </c>
      <c r="I6" s="59">
        <f>'A-2'!M5</f>
        <v>124.496</v>
      </c>
      <c r="J6" s="68" t="s">
        <v>34</v>
      </c>
      <c r="K6" s="68" t="s">
        <v>34</v>
      </c>
      <c r="L6" s="68" t="s">
        <v>34</v>
      </c>
      <c r="M6" s="68" t="s">
        <v>34</v>
      </c>
      <c r="N6" s="223">
        <f>'A-9'!M5</f>
        <v>65.043999999999997</v>
      </c>
      <c r="O6" s="57">
        <f>'A-7'!P5</f>
        <v>20017.347608248801</v>
      </c>
      <c r="P6" s="132" t="str">
        <f t="shared" si="0"/>
        <v>..</v>
      </c>
      <c r="Q6" s="50">
        <f t="shared" si="1"/>
        <v>0.10270368963850944</v>
      </c>
      <c r="R6" s="59">
        <f>'A-1'!M5</f>
        <v>55.003999999999998</v>
      </c>
      <c r="S6" s="59">
        <f t="shared" si="4"/>
        <v>341.64002967902587</v>
      </c>
      <c r="T6" s="59" t="str">
        <f t="shared" si="2"/>
        <v>..</v>
      </c>
      <c r="U6" s="59" t="str">
        <f t="shared" si="2"/>
        <v>..</v>
      </c>
      <c r="V6" s="59" t="str">
        <f t="shared" si="2"/>
        <v>..</v>
      </c>
      <c r="W6" s="59" t="str">
        <f t="shared" si="2"/>
        <v>..</v>
      </c>
      <c r="X6" s="233">
        <f t="shared" si="5"/>
        <v>653.908387167456</v>
      </c>
      <c r="Y6" s="235">
        <f t="shared" si="6"/>
        <v>0.47063300662053476</v>
      </c>
      <c r="Z6" s="136">
        <f>'A-8'!M5</f>
        <v>87.316999999999993</v>
      </c>
      <c r="AA6" s="58">
        <f>'A-11'!M5</f>
        <v>55.844999999999999</v>
      </c>
      <c r="AB6" s="58">
        <f t="shared" si="3"/>
        <v>44.125847630445961</v>
      </c>
      <c r="AC6" s="332">
        <f t="shared" si="7"/>
        <v>3.6438297049013242</v>
      </c>
      <c r="AD6" s="59">
        <f>'A-12'!M5</f>
        <v>59.485999999999997</v>
      </c>
    </row>
    <row r="7" spans="1:36">
      <c r="A7" s="5">
        <v>1993</v>
      </c>
      <c r="B7" s="58">
        <f>'A-3'!M6</f>
        <v>46181.570838200001</v>
      </c>
      <c r="C7" s="136">
        <f>'A-13'!L6</f>
        <v>5524.4720141099997</v>
      </c>
      <c r="D7" s="57" t="s">
        <v>34</v>
      </c>
      <c r="E7" s="57">
        <f>'A-6'!P6</f>
        <v>434779.95789658674</v>
      </c>
      <c r="F7" s="58">
        <f>'A-1'!M6</f>
        <v>60.155999999999999</v>
      </c>
      <c r="G7" s="58">
        <f>'A-1'!M62</f>
        <v>111.556</v>
      </c>
      <c r="H7" s="59">
        <f>'A-1'!M91</f>
        <v>94.477999999999994</v>
      </c>
      <c r="I7" s="59">
        <f>'A-2'!M6</f>
        <v>116.151</v>
      </c>
      <c r="J7" s="68" t="s">
        <v>34</v>
      </c>
      <c r="K7" s="68" t="s">
        <v>34</v>
      </c>
      <c r="L7" s="68" t="s">
        <v>34</v>
      </c>
      <c r="M7" s="68" t="s">
        <v>34</v>
      </c>
      <c r="N7" s="223">
        <f>'A-9'!M6</f>
        <v>71.182000000000002</v>
      </c>
      <c r="O7" s="57">
        <f>'A-7'!P6</f>
        <v>23838.001251024365</v>
      </c>
      <c r="P7" s="132" t="str">
        <f t="shared" si="0"/>
        <v>..</v>
      </c>
      <c r="Q7" s="50">
        <f t="shared" si="1"/>
        <v>0.10621826052337117</v>
      </c>
      <c r="R7" s="59">
        <f>'A-1'!M6</f>
        <v>60.155999999999999</v>
      </c>
      <c r="S7" s="59">
        <f t="shared" si="4"/>
        <v>397.5994252154523</v>
      </c>
      <c r="T7" s="59" t="str">
        <f t="shared" si="2"/>
        <v>..</v>
      </c>
      <c r="U7" s="59" t="str">
        <f t="shared" si="2"/>
        <v>..</v>
      </c>
      <c r="V7" s="59" t="str">
        <f t="shared" si="2"/>
        <v>..</v>
      </c>
      <c r="W7" s="59" t="str">
        <f t="shared" si="2"/>
        <v>..</v>
      </c>
      <c r="X7" s="233">
        <f t="shared" si="5"/>
        <v>648.78158576887415</v>
      </c>
      <c r="Y7" s="235">
        <f t="shared" si="6"/>
        <v>0.51617995703399266</v>
      </c>
      <c r="Z7" s="136">
        <f>'A-8'!M6</f>
        <v>88.888000000000005</v>
      </c>
      <c r="AA7" s="58">
        <f>'A-11'!M6</f>
        <v>59.658999999999999</v>
      </c>
      <c r="AB7" s="58">
        <f t="shared" si="3"/>
        <v>47.562845038871814</v>
      </c>
      <c r="AC7" s="332">
        <f t="shared" si="7"/>
        <v>4.3149827151155735</v>
      </c>
      <c r="AD7" s="59">
        <f>'A-12'!M6</f>
        <v>63.646000000000001</v>
      </c>
    </row>
    <row r="8" spans="1:36">
      <c r="A8" s="5">
        <v>1994</v>
      </c>
      <c r="B8" s="58">
        <f>'A-3'!M7</f>
        <v>47318.067893320003</v>
      </c>
      <c r="C8" s="136">
        <f>'A-13'!L7</f>
        <v>5703.2716406400004</v>
      </c>
      <c r="D8" s="57" t="s">
        <v>34</v>
      </c>
      <c r="E8" s="57">
        <f>'A-6'!P7</f>
        <v>418332.72949760937</v>
      </c>
      <c r="F8" s="58">
        <f>'A-1'!M7</f>
        <v>61.978999999999999</v>
      </c>
      <c r="G8" s="58">
        <f>'A-1'!M63</f>
        <v>111.416</v>
      </c>
      <c r="H8" s="59">
        <f>'A-1'!M92</f>
        <v>94.884</v>
      </c>
      <c r="I8" s="59">
        <f>'A-2'!M7</f>
        <v>106.892</v>
      </c>
      <c r="J8" s="68" t="s">
        <v>34</v>
      </c>
      <c r="K8" s="68" t="s">
        <v>34</v>
      </c>
      <c r="L8" s="68" t="s">
        <v>34</v>
      </c>
      <c r="M8" s="68" t="s">
        <v>34</v>
      </c>
      <c r="N8" s="223">
        <f>'A-9'!M7</f>
        <v>73.215999999999994</v>
      </c>
      <c r="O8" s="57">
        <f>'A-7'!P7</f>
        <v>20465.851450521139</v>
      </c>
      <c r="P8" s="132" t="str">
        <f t="shared" si="0"/>
        <v>..</v>
      </c>
      <c r="Q8" s="50">
        <f t="shared" si="1"/>
        <v>0.11311108253505757</v>
      </c>
      <c r="R8" s="59">
        <f>'A-1'!M7</f>
        <v>61.978999999999999</v>
      </c>
      <c r="S8" s="59">
        <f t="shared" si="4"/>
        <v>442.67174244396216</v>
      </c>
      <c r="T8" s="59" t="str">
        <f t="shared" si="2"/>
        <v>..</v>
      </c>
      <c r="U8" s="59" t="str">
        <f t="shared" si="2"/>
        <v>..</v>
      </c>
      <c r="V8" s="59" t="str">
        <f t="shared" si="2"/>
        <v>..</v>
      </c>
      <c r="W8" s="59" t="str">
        <f t="shared" si="2"/>
        <v>..</v>
      </c>
      <c r="X8" s="233">
        <f t="shared" si="5"/>
        <v>646.28042904993458</v>
      </c>
      <c r="Y8" s="235">
        <f t="shared" si="6"/>
        <v>0.43251663395601891</v>
      </c>
      <c r="Z8" s="136">
        <f>'A-8'!M7</f>
        <v>89.637</v>
      </c>
      <c r="AA8" s="58">
        <f>'A-11'!M7</f>
        <v>60.783999999999999</v>
      </c>
      <c r="AB8" s="58">
        <f t="shared" si="3"/>
        <v>53.355458225498637</v>
      </c>
      <c r="AC8" s="332">
        <f t="shared" si="7"/>
        <v>3.5884405899040317</v>
      </c>
      <c r="AD8" s="59">
        <f>'A-12'!M7</f>
        <v>65.769000000000005</v>
      </c>
    </row>
    <row r="9" spans="1:36">
      <c r="A9" s="5">
        <v>1995</v>
      </c>
      <c r="B9" s="58">
        <f>'A-3'!M8</f>
        <v>48442.211719580002</v>
      </c>
      <c r="C9" s="136">
        <f>'A-13'!L8</f>
        <v>5591.6560274399999</v>
      </c>
      <c r="D9" s="57" t="s">
        <v>34</v>
      </c>
      <c r="E9" s="57">
        <f>'A-6'!P8</f>
        <v>426724.66572246002</v>
      </c>
      <c r="F9" s="58">
        <f>'A-1'!M8</f>
        <v>60.750999999999998</v>
      </c>
      <c r="G9" s="58">
        <f>'A-1'!M64</f>
        <v>117.148</v>
      </c>
      <c r="H9" s="59">
        <f>'A-1'!M93</f>
        <v>95.519000000000005</v>
      </c>
      <c r="I9" s="59">
        <f>'A-2'!M8</f>
        <v>103.15600000000001</v>
      </c>
      <c r="J9" s="68" t="s">
        <v>34</v>
      </c>
      <c r="K9" s="68" t="s">
        <v>34</v>
      </c>
      <c r="L9" s="68" t="s">
        <v>34</v>
      </c>
      <c r="M9" s="68" t="s">
        <v>34</v>
      </c>
      <c r="N9" s="223">
        <f>'A-9'!M8</f>
        <v>74.486999999999995</v>
      </c>
      <c r="O9" s="57">
        <f>'A-7'!P8</f>
        <v>20619.050597050304</v>
      </c>
      <c r="P9" s="132" t="str">
        <f t="shared" si="0"/>
        <v>..</v>
      </c>
      <c r="Q9" s="50">
        <f t="shared" si="1"/>
        <v>0.11352100220774822</v>
      </c>
      <c r="R9" s="59">
        <f>'A-1'!M8</f>
        <v>60.750999999999998</v>
      </c>
      <c r="S9" s="59">
        <f t="shared" si="4"/>
        <v>469.60149404377836</v>
      </c>
      <c r="T9" s="59" t="str">
        <f t="shared" si="2"/>
        <v>..</v>
      </c>
      <c r="U9" s="59" t="str">
        <f t="shared" si="2"/>
        <v>..</v>
      </c>
      <c r="V9" s="59" t="str">
        <f t="shared" si="2"/>
        <v>..</v>
      </c>
      <c r="W9" s="59" t="str">
        <f t="shared" si="2"/>
        <v>..</v>
      </c>
      <c r="X9" s="233">
        <f t="shared" si="5"/>
        <v>650.34451272812714</v>
      </c>
      <c r="Y9" s="235">
        <f t="shared" si="6"/>
        <v>0.42564222121832285</v>
      </c>
      <c r="Z9" s="136">
        <f>'A-8'!M8</f>
        <v>90.043000000000006</v>
      </c>
      <c r="AA9" s="58">
        <f>'A-11'!M8</f>
        <v>60.658000000000001</v>
      </c>
      <c r="AB9" s="58">
        <f t="shared" si="3"/>
        <v>54.205824454612426</v>
      </c>
      <c r="AC9" s="332">
        <f t="shared" si="7"/>
        <v>3.6874676296013544</v>
      </c>
      <c r="AD9" s="59">
        <f>'A-12'!M8</f>
        <v>66.915000000000006</v>
      </c>
    </row>
    <row r="10" spans="1:36">
      <c r="A10" s="5">
        <v>1996</v>
      </c>
      <c r="B10" s="58">
        <f>'A-3'!M9</f>
        <v>51053.294198619995</v>
      </c>
      <c r="C10" s="136">
        <f>'A-13'!L9</f>
        <v>5796.4277485799994</v>
      </c>
      <c r="D10" s="57" t="s">
        <v>34</v>
      </c>
      <c r="E10" s="57">
        <f>'A-6'!P9</f>
        <v>439366.31644902227</v>
      </c>
      <c r="F10" s="58">
        <f>'A-1'!M9</f>
        <v>64.674000000000007</v>
      </c>
      <c r="G10" s="58">
        <f>'A-1'!M65</f>
        <v>116.49299999999999</v>
      </c>
      <c r="H10" s="59">
        <f>'A-1'!M94</f>
        <v>95.947999999999993</v>
      </c>
      <c r="I10" s="59">
        <f>'A-2'!M9</f>
        <v>103.26900000000001</v>
      </c>
      <c r="J10" s="68" t="s">
        <v>34</v>
      </c>
      <c r="K10" s="68" t="s">
        <v>34</v>
      </c>
      <c r="L10" s="68" t="s">
        <v>34</v>
      </c>
      <c r="M10" s="68" t="s">
        <v>34</v>
      </c>
      <c r="N10" s="223">
        <f>'A-9'!M9</f>
        <v>78.819000000000003</v>
      </c>
      <c r="O10" s="57">
        <f>'A-7'!P9</f>
        <v>21166.797901886664</v>
      </c>
      <c r="P10" s="132" t="str">
        <f t="shared" si="0"/>
        <v>..</v>
      </c>
      <c r="Q10" s="50">
        <f t="shared" si="1"/>
        <v>0.11619756063968432</v>
      </c>
      <c r="R10" s="59">
        <f>'A-1'!M9</f>
        <v>64.674000000000007</v>
      </c>
      <c r="S10" s="59">
        <f t="shared" si="4"/>
        <v>494.37192379726724</v>
      </c>
      <c r="T10" s="59" t="str">
        <f t="shared" si="2"/>
        <v>..</v>
      </c>
      <c r="U10" s="59" t="str">
        <f t="shared" si="2"/>
        <v>..</v>
      </c>
      <c r="V10" s="59" t="str">
        <f t="shared" si="2"/>
        <v>..</v>
      </c>
      <c r="W10" s="59" t="str">
        <f t="shared" si="2"/>
        <v>..</v>
      </c>
      <c r="X10" s="233">
        <f t="shared" si="5"/>
        <v>647.72826600971837</v>
      </c>
      <c r="Y10" s="235">
        <f t="shared" si="6"/>
        <v>0.4146020004025287</v>
      </c>
      <c r="Z10" s="136">
        <f>'A-8'!M9</f>
        <v>91.061999999999998</v>
      </c>
      <c r="AA10" s="58">
        <f>'A-11'!M9</f>
        <v>63.834000000000003</v>
      </c>
      <c r="AB10" s="58">
        <f t="shared" si="3"/>
        <v>56.1294071655579</v>
      </c>
      <c r="AC10" s="332">
        <f t="shared" si="7"/>
        <v>3.6516970140914937</v>
      </c>
      <c r="AD10" s="59">
        <f>'A-12'!M9</f>
        <v>69.944000000000003</v>
      </c>
    </row>
    <row r="11" spans="1:36">
      <c r="A11" s="5">
        <v>1997</v>
      </c>
      <c r="B11" s="58">
        <f>'A-3'!M10</f>
        <v>54027.171504179998</v>
      </c>
      <c r="C11" s="136">
        <f>'A-13'!L10</f>
        <v>6158.1052644299998</v>
      </c>
      <c r="D11" s="57" t="s">
        <v>34</v>
      </c>
      <c r="E11" s="57">
        <f>'A-6'!P10</f>
        <v>437458.94458737172</v>
      </c>
      <c r="F11" s="58">
        <f>'A-1'!M10</f>
        <v>66.965000000000003</v>
      </c>
      <c r="G11" s="58">
        <f>'A-1'!M66</f>
        <v>119.752</v>
      </c>
      <c r="H11" s="59">
        <f>'A-1'!M95</f>
        <v>96.503</v>
      </c>
      <c r="I11" s="59">
        <f>'A-2'!M10</f>
        <v>108.729</v>
      </c>
      <c r="J11" s="59">
        <f>'A-10'!$F184</f>
        <v>48.357103805884336</v>
      </c>
      <c r="K11" s="59">
        <f>'A-10'!$F200</f>
        <v>60.628516809378723</v>
      </c>
      <c r="L11" s="59">
        <f>'A-10'!$F216</f>
        <v>79.883640220257845</v>
      </c>
      <c r="M11" s="59">
        <f>'A-10'!$F232</f>
        <v>47.692460796877796</v>
      </c>
      <c r="N11" s="223">
        <f>'A-9'!M10</f>
        <v>85.433999999999997</v>
      </c>
      <c r="O11" s="57">
        <f>'A-7'!P10</f>
        <v>21451.962242145368</v>
      </c>
      <c r="P11" s="132" t="str">
        <f t="shared" si="0"/>
        <v>..</v>
      </c>
      <c r="Q11" s="50">
        <f t="shared" si="1"/>
        <v>0.12350226729308399</v>
      </c>
      <c r="R11" s="59">
        <f>'A-1'!M10</f>
        <v>66.965000000000003</v>
      </c>
      <c r="S11" s="59">
        <f t="shared" si="4"/>
        <v>496.89752967635127</v>
      </c>
      <c r="T11" s="59">
        <f t="shared" si="2"/>
        <v>1117.2540795879033</v>
      </c>
      <c r="U11" s="59">
        <f t="shared" si="2"/>
        <v>891.11814616950096</v>
      </c>
      <c r="V11" s="59">
        <f t="shared" si="2"/>
        <v>676.32335425895053</v>
      </c>
      <c r="W11" s="59">
        <f t="shared" si="2"/>
        <v>1132.8241529469769</v>
      </c>
      <c r="X11" s="233">
        <f t="shared" si="5"/>
        <v>632.38489950347639</v>
      </c>
      <c r="Y11" s="235">
        <f t="shared" si="6"/>
        <v>0.39705876959495578</v>
      </c>
      <c r="Z11" s="136">
        <f>'A-8'!M10</f>
        <v>89.959000000000003</v>
      </c>
      <c r="AA11" s="58">
        <f>'A-11'!M10</f>
        <v>62.143999999999998</v>
      </c>
      <c r="AB11" s="58">
        <f t="shared" si="3"/>
        <v>56.637192142206771</v>
      </c>
      <c r="AC11" s="332">
        <f t="shared" si="7"/>
        <v>3.4835328921794555</v>
      </c>
      <c r="AD11" s="59">
        <f>'A-12'!M10</f>
        <v>67.156000000000006</v>
      </c>
    </row>
    <row r="12" spans="1:36">
      <c r="A12" s="5">
        <v>1998</v>
      </c>
      <c r="B12" s="58">
        <f>'A-3'!M11</f>
        <v>57426.910120439992</v>
      </c>
      <c r="C12" s="136">
        <f>'A-13'!L11</f>
        <v>6744.4449760799989</v>
      </c>
      <c r="D12" s="57" t="s">
        <v>34</v>
      </c>
      <c r="E12" s="57">
        <f>'A-6'!P11</f>
        <v>436121.5344353625</v>
      </c>
      <c r="F12" s="58">
        <f>'A-1'!M11</f>
        <v>71.317999999999998</v>
      </c>
      <c r="G12" s="58">
        <f>'A-1'!M67</f>
        <v>121.11</v>
      </c>
      <c r="H12" s="59">
        <f>'A-1'!M96</f>
        <v>97.789000000000001</v>
      </c>
      <c r="I12" s="59">
        <f>'A-2'!M11</f>
        <v>111.917</v>
      </c>
      <c r="J12" s="59">
        <f>'A-10'!$F185</f>
        <v>51.519874794909477</v>
      </c>
      <c r="K12" s="59">
        <f>'A-10'!$F201</f>
        <v>69.423974300633915</v>
      </c>
      <c r="L12" s="59">
        <f>'A-10'!$F217</f>
        <v>99.539693585264985</v>
      </c>
      <c r="M12" s="59">
        <f>'A-10'!$F233</f>
        <v>66.318079751188677</v>
      </c>
      <c r="N12" s="223">
        <f>'A-9'!M11</f>
        <v>90.194000000000003</v>
      </c>
      <c r="O12" s="57">
        <f>'A-7'!P11</f>
        <v>21141.020101991871</v>
      </c>
      <c r="P12" s="132" t="str">
        <f t="shared" si="0"/>
        <v>..</v>
      </c>
      <c r="Q12" s="50">
        <f t="shared" si="1"/>
        <v>0.13167639198277475</v>
      </c>
      <c r="R12" s="59">
        <f>'A-1'!M11</f>
        <v>71.317999999999998</v>
      </c>
      <c r="S12" s="59">
        <f t="shared" si="4"/>
        <v>513.12052789513655</v>
      </c>
      <c r="T12" s="59">
        <f t="shared" si="2"/>
        <v>1114.6554674103006</v>
      </c>
      <c r="U12" s="59">
        <f t="shared" si="2"/>
        <v>827.19133698336282</v>
      </c>
      <c r="V12" s="59">
        <f t="shared" si="2"/>
        <v>576.92472271123188</v>
      </c>
      <c r="W12" s="59">
        <f t="shared" si="2"/>
        <v>865.9314373379558</v>
      </c>
      <c r="X12" s="233">
        <f t="shared" si="5"/>
        <v>636.70432756546984</v>
      </c>
      <c r="Y12" s="235">
        <f t="shared" si="6"/>
        <v>0.36813786529091241</v>
      </c>
      <c r="Z12" s="136">
        <f>'A-8'!M11</f>
        <v>91.474999999999994</v>
      </c>
      <c r="AA12" s="58">
        <f>'A-11'!M11</f>
        <v>67.436999999999998</v>
      </c>
      <c r="AB12" s="58">
        <f t="shared" si="3"/>
        <v>60.262917841614758</v>
      </c>
      <c r="AC12" s="332">
        <f t="shared" si="7"/>
        <v>3.1345826345935199</v>
      </c>
      <c r="AD12" s="59">
        <f>'A-12'!M11</f>
        <v>71.504999999999995</v>
      </c>
    </row>
    <row r="13" spans="1:36">
      <c r="A13" s="5">
        <v>1999</v>
      </c>
      <c r="B13" s="58">
        <f>'A-3'!M12</f>
        <v>57904.785026340011</v>
      </c>
      <c r="C13" s="136">
        <f>'A-13'!L12</f>
        <v>6565.6453495499991</v>
      </c>
      <c r="D13" s="57" t="s">
        <v>34</v>
      </c>
      <c r="E13" s="57">
        <f>'A-6'!P12</f>
        <v>447892.41032775049</v>
      </c>
      <c r="F13" s="58">
        <f>'A-1'!M12</f>
        <v>72.099000000000004</v>
      </c>
      <c r="G13" s="58">
        <f>'A-1'!M68</f>
        <v>120.163</v>
      </c>
      <c r="H13" s="59">
        <f>'A-1'!M97</f>
        <v>97.278000000000006</v>
      </c>
      <c r="I13" s="59">
        <f>'A-2'!M12</f>
        <v>115.64400000000001</v>
      </c>
      <c r="J13" s="59">
        <f>'A-10'!$F186</f>
        <v>43.945870584349272</v>
      </c>
      <c r="K13" s="59">
        <f>'A-10'!$F202</f>
        <v>67.770127592876534</v>
      </c>
      <c r="L13" s="59">
        <f>'A-10'!$F218</f>
        <v>96.211208576087571</v>
      </c>
      <c r="M13" s="59">
        <f>'A-10'!$F234</f>
        <v>68.221427673527032</v>
      </c>
      <c r="N13" s="223">
        <f>'A-9'!M12</f>
        <v>90.156000000000006</v>
      </c>
      <c r="O13" s="57">
        <f>'A-7'!P12</f>
        <v>21365.431211812825</v>
      </c>
      <c r="P13" s="132" t="str">
        <f t="shared" si="0"/>
        <v>..</v>
      </c>
      <c r="Q13" s="50">
        <f t="shared" si="1"/>
        <v>0.12928280026885811</v>
      </c>
      <c r="R13" s="59">
        <f>'A-1'!M12</f>
        <v>72.099000000000004</v>
      </c>
      <c r="S13" s="59">
        <f t="shared" si="4"/>
        <v>500.71586097281318</v>
      </c>
      <c r="T13" s="59">
        <f t="shared" si="2"/>
        <v>1317.6388192196155</v>
      </c>
      <c r="U13" s="59">
        <f t="shared" si="2"/>
        <v>854.4293346206789</v>
      </c>
      <c r="V13" s="59">
        <f t="shared" si="2"/>
        <v>601.85071867740498</v>
      </c>
      <c r="W13" s="59">
        <f t="shared" si="2"/>
        <v>848.77709249127395</v>
      </c>
      <c r="X13" s="233">
        <f t="shared" si="5"/>
        <v>642.27322669972057</v>
      </c>
      <c r="Y13" s="235">
        <f t="shared" si="6"/>
        <v>0.36897522721298448</v>
      </c>
      <c r="Z13" s="136">
        <f>'A-8'!M12</f>
        <v>92.106999999999999</v>
      </c>
      <c r="AA13" s="58">
        <f>'A-11'!M12</f>
        <v>69.745000000000005</v>
      </c>
      <c r="AB13" s="58">
        <f t="shared" si="3"/>
        <v>56.774630327124612</v>
      </c>
      <c r="AC13" s="332">
        <f t="shared" si="7"/>
        <v>3.2541250820495788</v>
      </c>
      <c r="AD13" s="59">
        <f>'A-12'!M12</f>
        <v>73.308000000000007</v>
      </c>
    </row>
    <row r="14" spans="1:36">
      <c r="A14" s="5">
        <v>2000</v>
      </c>
      <c r="B14" s="58">
        <f>'A-3'!M13</f>
        <v>59881.301643940002</v>
      </c>
      <c r="C14" s="136">
        <f>'A-13'!L13</f>
        <v>6653.3637737700001</v>
      </c>
      <c r="D14" s="57" t="s">
        <v>34</v>
      </c>
      <c r="E14" s="57">
        <f>'A-6'!P13</f>
        <v>444794.28512826737</v>
      </c>
      <c r="F14" s="58">
        <f>'A-1'!M13</f>
        <v>73.507999999999996</v>
      </c>
      <c r="G14" s="58">
        <f>'A-1'!M69</f>
        <v>121.867</v>
      </c>
      <c r="H14" s="59">
        <f>'A-1'!M98</f>
        <v>97.266000000000005</v>
      </c>
      <c r="I14" s="59">
        <f>'A-2'!M13</f>
        <v>120.96</v>
      </c>
      <c r="J14" s="59">
        <f>'A-10'!$F187</f>
        <v>43.488101099095644</v>
      </c>
      <c r="K14" s="59">
        <f>'A-10'!$F203</f>
        <v>64.124147350775019</v>
      </c>
      <c r="L14" s="59">
        <f>'A-10'!$F219</f>
        <v>101.06899750840054</v>
      </c>
      <c r="M14" s="59">
        <f>'A-10'!$F235</f>
        <v>61.20623104548001</v>
      </c>
      <c r="N14" s="223">
        <f>'A-9'!M13</f>
        <v>91.367000000000004</v>
      </c>
      <c r="O14" s="57">
        <f>'A-7'!P13</f>
        <v>21786.584854909095</v>
      </c>
      <c r="P14" s="132" t="str">
        <f t="shared" si="0"/>
        <v>..</v>
      </c>
      <c r="Q14" s="50">
        <f t="shared" si="1"/>
        <v>0.1346269582278283</v>
      </c>
      <c r="R14" s="59">
        <f>'A-1'!M13</f>
        <v>73.507999999999996</v>
      </c>
      <c r="S14" s="59">
        <f t="shared" si="4"/>
        <v>495.05044348495375</v>
      </c>
      <c r="T14" s="59">
        <f t="shared" si="2"/>
        <v>1376.9582973395281</v>
      </c>
      <c r="U14" s="59">
        <f t="shared" si="2"/>
        <v>933.83388501642605</v>
      </c>
      <c r="V14" s="59">
        <f t="shared" si="2"/>
        <v>592.47942613621797</v>
      </c>
      <c r="W14" s="59">
        <f t="shared" si="2"/>
        <v>978.35303074689398</v>
      </c>
      <c r="X14" s="233">
        <f t="shared" si="5"/>
        <v>655.39310302341107</v>
      </c>
      <c r="Y14" s="235">
        <f t="shared" si="6"/>
        <v>0.36382951366779287</v>
      </c>
      <c r="Z14" s="136">
        <f>'A-8'!M13</f>
        <v>93.671999999999997</v>
      </c>
      <c r="AA14" s="58">
        <f>'A-11'!M13</f>
        <v>74.826999999999998</v>
      </c>
      <c r="AB14" s="58">
        <f t="shared" si="3"/>
        <v>55.004660828125004</v>
      </c>
      <c r="AC14" s="332">
        <f t="shared" si="7"/>
        <v>3.2745218201956434</v>
      </c>
      <c r="AD14" s="59">
        <f>'A-12'!M13</f>
        <v>77.78</v>
      </c>
    </row>
    <row r="15" spans="1:36">
      <c r="A15" s="5">
        <v>2001</v>
      </c>
      <c r="B15" s="58">
        <f>'A-3'!M14</f>
        <v>60073.751946180004</v>
      </c>
      <c r="C15" s="136">
        <f>'A-13'!L14</f>
        <v>7429.5215763299993</v>
      </c>
      <c r="D15" s="57" t="s">
        <v>34</v>
      </c>
      <c r="E15" s="57">
        <f>'A-6'!P14</f>
        <v>435427.4144000829</v>
      </c>
      <c r="F15" s="58">
        <f>'A-1'!M14</f>
        <v>77.852999999999994</v>
      </c>
      <c r="G15" s="58">
        <f>'A-1'!M70</f>
        <v>116.413</v>
      </c>
      <c r="H15" s="59">
        <f>'A-1'!M99</f>
        <v>98.087999999999994</v>
      </c>
      <c r="I15" s="59">
        <f>'A-2'!M14</f>
        <v>115.163</v>
      </c>
      <c r="J15" s="59">
        <f>'A-10'!$F188</f>
        <v>37.453866975297679</v>
      </c>
      <c r="K15" s="59">
        <f>'A-10'!$F204</f>
        <v>72.731667716148692</v>
      </c>
      <c r="L15" s="59">
        <f>'A-10'!$F220</f>
        <v>105.20711400629678</v>
      </c>
      <c r="M15" s="59">
        <f>'A-10'!$F236</f>
        <v>62.946434860189335</v>
      </c>
      <c r="N15" s="223">
        <f>'A-9'!M14</f>
        <v>92.516999999999996</v>
      </c>
      <c r="O15" s="57">
        <f>'A-7'!P14</f>
        <v>21293.192451820818</v>
      </c>
      <c r="P15" s="132" t="str">
        <f t="shared" si="0"/>
        <v>..</v>
      </c>
      <c r="Q15" s="50">
        <f t="shared" si="1"/>
        <v>0.13796502002279204</v>
      </c>
      <c r="R15" s="59">
        <f>'A-1'!M14</f>
        <v>77.852999999999994</v>
      </c>
      <c r="S15" s="59">
        <f t="shared" si="4"/>
        <v>521.64108217205182</v>
      </c>
      <c r="T15" s="59">
        <f t="shared" si="2"/>
        <v>1603.9399078819029</v>
      </c>
      <c r="U15" s="59">
        <f t="shared" si="2"/>
        <v>825.96417533873989</v>
      </c>
      <c r="V15" s="59">
        <f t="shared" si="2"/>
        <v>571.00465604050805</v>
      </c>
      <c r="W15" s="59">
        <f t="shared" si="2"/>
        <v>954.3630561382887</v>
      </c>
      <c r="X15" s="233">
        <f t="shared" si="5"/>
        <v>649.3266312805215</v>
      </c>
      <c r="Y15" s="235">
        <f t="shared" si="6"/>
        <v>0.35445085019656108</v>
      </c>
      <c r="Z15" s="136">
        <f>'A-8'!M14</f>
        <v>94.32</v>
      </c>
      <c r="AA15" s="58">
        <f>'A-11'!M14</f>
        <v>77.302999999999997</v>
      </c>
      <c r="AB15" s="58">
        <f t="shared" si="3"/>
        <v>64.513095146270928</v>
      </c>
      <c r="AC15" s="332">
        <f t="shared" si="7"/>
        <v>2.8660247141161315</v>
      </c>
      <c r="AD15" s="59">
        <f>'A-12'!M14</f>
        <v>79.778999999999996</v>
      </c>
    </row>
    <row r="16" spans="1:36">
      <c r="A16" s="5">
        <v>2002</v>
      </c>
      <c r="B16" s="58">
        <f>'A-3'!M15</f>
        <v>60212.888313340001</v>
      </c>
      <c r="C16" s="136">
        <f>'A-13'!L15</f>
        <v>7604.6006824199994</v>
      </c>
      <c r="D16" s="57" t="s">
        <v>34</v>
      </c>
      <c r="E16" s="57">
        <f>'A-6'!P15</f>
        <v>430459.41481984663</v>
      </c>
      <c r="F16" s="58">
        <f>'A-1'!M15</f>
        <v>75.546999999999997</v>
      </c>
      <c r="G16" s="58">
        <f>'A-1'!M71</f>
        <v>121.503</v>
      </c>
      <c r="H16" s="59">
        <f>'A-1'!M100</f>
        <v>99.114999999999995</v>
      </c>
      <c r="I16" s="59">
        <f>'A-2'!M15</f>
        <v>105.867</v>
      </c>
      <c r="J16" s="59">
        <f>'A-10'!$F189</f>
        <v>43.612947322346635</v>
      </c>
      <c r="K16" s="59">
        <f>'A-10'!$F205</f>
        <v>69.762261127220668</v>
      </c>
      <c r="L16" s="59">
        <f>'A-10'!$F221</f>
        <v>104.6223801533332</v>
      </c>
      <c r="M16" s="59">
        <f>'A-10'!$F237</f>
        <v>64.278778405826174</v>
      </c>
      <c r="N16" s="223">
        <f>'A-9'!M15</f>
        <v>91.897999999999996</v>
      </c>
      <c r="O16" s="57">
        <f>'A-7'!P15</f>
        <v>20705.712276991388</v>
      </c>
      <c r="P16" s="132" t="str">
        <f t="shared" si="0"/>
        <v>..</v>
      </c>
      <c r="Q16" s="50">
        <f t="shared" si="1"/>
        <v>0.13988052355305075</v>
      </c>
      <c r="R16" s="59">
        <f>'A-1'!M15</f>
        <v>75.546999999999997</v>
      </c>
      <c r="S16" s="59">
        <f t="shared" si="4"/>
        <v>568.75974867843615</v>
      </c>
      <c r="T16" s="59">
        <f t="shared" si="2"/>
        <v>1380.6195639176121</v>
      </c>
      <c r="U16" s="59">
        <f t="shared" si="2"/>
        <v>863.11549167728197</v>
      </c>
      <c r="V16" s="59">
        <f t="shared" si="2"/>
        <v>575.52588867786005</v>
      </c>
      <c r="W16" s="59">
        <f t="shared" si="2"/>
        <v>936.74599621641778</v>
      </c>
      <c r="X16" s="233">
        <f t="shared" si="5"/>
        <v>655.21434975015779</v>
      </c>
      <c r="Y16" s="235">
        <f t="shared" si="6"/>
        <v>0.3438750881578968</v>
      </c>
      <c r="Z16" s="136">
        <f>'A-8'!M15</f>
        <v>95.096999999999994</v>
      </c>
      <c r="AA16" s="58">
        <f>'A-11'!M15</f>
        <v>76.936999999999998</v>
      </c>
      <c r="AB16" s="58">
        <f t="shared" si="3"/>
        <v>71.831644255717066</v>
      </c>
      <c r="AC16" s="332">
        <f t="shared" si="7"/>
        <v>2.7227875784270954</v>
      </c>
      <c r="AD16" s="59">
        <f>'A-12'!M15</f>
        <v>82.319000000000003</v>
      </c>
    </row>
    <row r="17" spans="1:30">
      <c r="A17" s="5">
        <v>2003</v>
      </c>
      <c r="B17" s="58">
        <f>'A-3'!M16</f>
        <v>60668.657441279996</v>
      </c>
      <c r="C17" s="136">
        <f>'A-13'!L16</f>
        <v>7817.1711867900003</v>
      </c>
      <c r="D17" s="57" t="s">
        <v>34</v>
      </c>
      <c r="E17" s="57">
        <f>'A-6'!P16</f>
        <v>432012.64380635461</v>
      </c>
      <c r="F17" s="58">
        <f>'A-1'!M16</f>
        <v>81.11</v>
      </c>
      <c r="G17" s="58">
        <f>'A-1'!M72</f>
        <v>114.39100000000001</v>
      </c>
      <c r="H17" s="59">
        <f>'A-1'!M101</f>
        <v>99.433000000000007</v>
      </c>
      <c r="I17" s="59">
        <f>'A-2'!M16</f>
        <v>103.68</v>
      </c>
      <c r="J17" s="59">
        <f>'A-10'!$F190</f>
        <v>43.864097363083175</v>
      </c>
      <c r="K17" s="59">
        <f>'A-10'!$F206</f>
        <v>79.933110367892979</v>
      </c>
      <c r="L17" s="59">
        <f>'A-10'!$F222</f>
        <v>77.689655172413808</v>
      </c>
      <c r="M17" s="59">
        <f>'A-10'!$F238</f>
        <v>68.547357671687521</v>
      </c>
      <c r="N17" s="223">
        <f>'A-9'!M16</f>
        <v>93.510999999999996</v>
      </c>
      <c r="O17" s="57">
        <f>'A-7'!P16</f>
        <v>20150.668041608955</v>
      </c>
      <c r="P17" s="132" t="str">
        <f t="shared" si="0"/>
        <v>..</v>
      </c>
      <c r="Q17" s="50">
        <f t="shared" si="1"/>
        <v>0.14043259684888787</v>
      </c>
      <c r="R17" s="59">
        <f>'A-1'!M16</f>
        <v>81.11</v>
      </c>
      <c r="S17" s="59">
        <f t="shared" si="4"/>
        <v>585.15294599999993</v>
      </c>
      <c r="T17" s="59">
        <f t="shared" si="2"/>
        <v>1383.1051153087183</v>
      </c>
      <c r="U17" s="59">
        <f t="shared" si="2"/>
        <v>758.99282740346098</v>
      </c>
      <c r="V17" s="59">
        <f t="shared" si="2"/>
        <v>780.91037097075878</v>
      </c>
      <c r="W17" s="59">
        <f t="shared" si="2"/>
        <v>885.06194114522805</v>
      </c>
      <c r="X17" s="233">
        <f t="shared" si="5"/>
        <v>648.7863186286105</v>
      </c>
      <c r="Y17" s="235">
        <f t="shared" si="6"/>
        <v>0.33214296955742578</v>
      </c>
      <c r="Z17" s="136">
        <f>'A-8'!M16</f>
        <v>95.813000000000002</v>
      </c>
      <c r="AA17" s="58">
        <f>'A-11'!M16</f>
        <v>80.472999999999999</v>
      </c>
      <c r="AB17" s="58">
        <f t="shared" si="3"/>
        <v>75.397098638020836</v>
      </c>
      <c r="AC17" s="332">
        <f t="shared" si="7"/>
        <v>2.57774424534299</v>
      </c>
      <c r="AD17" s="59">
        <f>'A-12'!M16</f>
        <v>84.555000000000007</v>
      </c>
    </row>
    <row r="18" spans="1:30">
      <c r="A18" s="5">
        <v>2004</v>
      </c>
      <c r="B18" s="58">
        <f>'A-3'!M17</f>
        <v>64614.538807139994</v>
      </c>
      <c r="C18" s="136">
        <f>'A-13'!L17</f>
        <v>7633.7924581799998</v>
      </c>
      <c r="D18" s="57" t="s">
        <v>34</v>
      </c>
      <c r="E18" s="57">
        <f>'A-6'!P17</f>
        <v>434641.63385594293</v>
      </c>
      <c r="F18" s="58">
        <f>'A-1'!M17</f>
        <v>87.236999999999995</v>
      </c>
      <c r="G18" s="58">
        <f>'A-1'!M73</f>
        <v>113.09699999999999</v>
      </c>
      <c r="H18" s="59">
        <f>'A-1'!M102</f>
        <v>99.278000000000006</v>
      </c>
      <c r="I18" s="59">
        <f>'A-2'!M17</f>
        <v>107.988</v>
      </c>
      <c r="J18" s="59">
        <f>'A-10'!$F191</f>
        <v>45.28397565922922</v>
      </c>
      <c r="K18" s="59">
        <f>'A-10'!$F207</f>
        <v>84.169453734671137</v>
      </c>
      <c r="L18" s="59">
        <f>'A-10'!$F223</f>
        <v>92.344827586206904</v>
      </c>
      <c r="M18" s="59">
        <f>'A-10'!$F239</f>
        <v>63.517998468215467</v>
      </c>
      <c r="N18" s="223">
        <f>'A-9'!M17</f>
        <v>99.778999999999996</v>
      </c>
      <c r="O18" s="57">
        <f>'A-7'!P17</f>
        <v>20761.666964153344</v>
      </c>
      <c r="P18" s="132" t="str">
        <f t="shared" si="0"/>
        <v>..</v>
      </c>
      <c r="Q18" s="50">
        <f t="shared" si="1"/>
        <v>0.14866164162394935</v>
      </c>
      <c r="R18" s="59">
        <f>'A-1'!M17</f>
        <v>87.236999999999995</v>
      </c>
      <c r="S18" s="59">
        <f t="shared" si="4"/>
        <v>598.34924998277586</v>
      </c>
      <c r="T18" s="59">
        <f t="shared" si="2"/>
        <v>1426.8742500300116</v>
      </c>
      <c r="U18" s="59">
        <f t="shared" si="2"/>
        <v>767.67207033118632</v>
      </c>
      <c r="V18" s="59">
        <f t="shared" si="2"/>
        <v>699.70934481219558</v>
      </c>
      <c r="W18" s="59">
        <f t="shared" si="2"/>
        <v>1017.2634586317016</v>
      </c>
      <c r="X18" s="233">
        <f t="shared" si="5"/>
        <v>647.57653220757868</v>
      </c>
      <c r="Y18" s="235">
        <f t="shared" si="6"/>
        <v>0.32131571852771862</v>
      </c>
      <c r="Z18" s="136">
        <f>'A-8'!M17</f>
        <v>97.048000000000002</v>
      </c>
      <c r="AA18" s="58">
        <f>'A-11'!M17</f>
        <v>86.105000000000004</v>
      </c>
      <c r="AB18" s="58">
        <f t="shared" si="3"/>
        <v>70.691118070341147</v>
      </c>
      <c r="AC18" s="332">
        <f t="shared" si="7"/>
        <v>2.7197054515028314</v>
      </c>
      <c r="AD18" s="59">
        <f>'A-12'!M17</f>
        <v>88.659000000000006</v>
      </c>
    </row>
    <row r="19" spans="1:30">
      <c r="A19" s="5">
        <v>2005</v>
      </c>
      <c r="B19" s="58">
        <f>'A-3'!M18</f>
        <v>66897.285466479996</v>
      </c>
      <c r="C19" s="136">
        <f>'A-13'!L18</f>
        <v>7398.5410888199995</v>
      </c>
      <c r="D19" s="57">
        <f>'A-5'!P3</f>
        <v>1590323.0246731725</v>
      </c>
      <c r="E19" s="57">
        <f>'A-6'!P18</f>
        <v>435101.60295495176</v>
      </c>
      <c r="F19" s="58">
        <f>'A-1'!M18</f>
        <v>98.289000000000001</v>
      </c>
      <c r="G19" s="58">
        <f>'A-1'!M74</f>
        <v>105.604</v>
      </c>
      <c r="H19" s="59">
        <f>'A-1'!M103</f>
        <v>100.879</v>
      </c>
      <c r="I19" s="59">
        <f>'A-2'!M18</f>
        <v>105.946</v>
      </c>
      <c r="J19" s="59">
        <f>'A-10'!$F192</f>
        <v>100.86206896551725</v>
      </c>
      <c r="K19" s="59">
        <f>'A-10'!$F208</f>
        <v>119.43515421776293</v>
      </c>
      <c r="L19" s="59">
        <f>'A-10'!$F224</f>
        <v>93.931034482758619</v>
      </c>
      <c r="M19" s="59">
        <f>'A-10'!$F240</f>
        <v>71.738575440388061</v>
      </c>
      <c r="N19" s="223">
        <f>'A-9'!M18</f>
        <v>102.91200000000001</v>
      </c>
      <c r="O19" s="57">
        <f>'A-7'!P18</f>
        <v>20871.473218223506</v>
      </c>
      <c r="P19" s="132">
        <f t="shared" si="0"/>
        <v>4.2065218467316139E-2</v>
      </c>
      <c r="Q19" s="50">
        <f t="shared" si="1"/>
        <v>0.15375095152983431</v>
      </c>
      <c r="R19" s="59">
        <f>'A-1'!M18</f>
        <v>98.289000000000001</v>
      </c>
      <c r="S19" s="59">
        <f t="shared" si="4"/>
        <v>631.42813760292972</v>
      </c>
      <c r="T19" s="59">
        <f t="shared" si="2"/>
        <v>663.25513795826316</v>
      </c>
      <c r="U19" s="59">
        <f t="shared" si="2"/>
        <v>560.11386182419926</v>
      </c>
      <c r="V19" s="59">
        <f t="shared" si="2"/>
        <v>712.1957703846989</v>
      </c>
      <c r="W19" s="59">
        <f t="shared" si="2"/>
        <v>932.51482979431353</v>
      </c>
      <c r="X19" s="233">
        <f t="shared" si="5"/>
        <v>650.04358545631214</v>
      </c>
      <c r="Y19" s="235">
        <f t="shared" si="6"/>
        <v>0.31199282710329862</v>
      </c>
      <c r="Z19" s="136">
        <f>'A-8'!M18</f>
        <v>99.352000000000004</v>
      </c>
      <c r="AA19" s="58">
        <f>'A-11'!M18</f>
        <v>98.206999999999994</v>
      </c>
      <c r="AB19" s="58">
        <f t="shared" si="3"/>
        <v>69.833132811243459</v>
      </c>
      <c r="AC19" s="332">
        <f t="shared" si="7"/>
        <v>2.8210255194449854</v>
      </c>
      <c r="AD19" s="59">
        <f>'A-12'!M18</f>
        <v>97.292000000000002</v>
      </c>
    </row>
    <row r="20" spans="1:30">
      <c r="A20" s="5">
        <v>2006</v>
      </c>
      <c r="B20" s="58">
        <f>'A-3'!M19</f>
        <v>66455.169907280011</v>
      </c>
      <c r="C20" s="136">
        <f>'A-13'!L19</f>
        <v>7081.58136672</v>
      </c>
      <c r="D20" s="57">
        <f>'A-5'!P4</f>
        <v>1374882.1990257762</v>
      </c>
      <c r="E20" s="57">
        <f>'A-6'!P19</f>
        <v>438078.0696608565</v>
      </c>
      <c r="F20" s="58">
        <f>'A-1'!M19</f>
        <v>94.763999999999996</v>
      </c>
      <c r="G20" s="58">
        <f>'A-1'!M75</f>
        <v>107.46</v>
      </c>
      <c r="H20" s="59">
        <f>'A-1'!M104</f>
        <v>99.63</v>
      </c>
      <c r="I20" s="59">
        <f>'A-2'!M19</f>
        <v>101.88500000000001</v>
      </c>
      <c r="J20" s="59">
        <f>'A-10'!$F193</f>
        <v>98.529411764705884</v>
      </c>
      <c r="K20" s="59">
        <f>'A-10'!$F209</f>
        <v>113.67521367521367</v>
      </c>
      <c r="L20" s="59">
        <f>'A-10'!$F225</f>
        <v>95.689655172413794</v>
      </c>
      <c r="M20" s="59">
        <f>'A-10'!$F241</f>
        <v>79.040081695174905</v>
      </c>
      <c r="N20" s="223">
        <f>'A-9'!M19</f>
        <v>102.381</v>
      </c>
      <c r="O20" s="57">
        <f>'A-7'!P19</f>
        <v>20448.93260286238</v>
      </c>
      <c r="P20" s="132">
        <f t="shared" si="0"/>
        <v>4.8335173700240854E-2</v>
      </c>
      <c r="Q20" s="50">
        <f t="shared" si="1"/>
        <v>0.15169709353113039</v>
      </c>
      <c r="R20" s="59">
        <f>'A-1'!M19</f>
        <v>94.763999999999996</v>
      </c>
      <c r="S20" s="59">
        <f t="shared" si="4"/>
        <v>652.25666101271054</v>
      </c>
      <c r="T20" s="59">
        <f t="shared" ref="T20:W27" si="8">IFERROR($B20/J20,"..")</f>
        <v>674.47038114851352</v>
      </c>
      <c r="U20" s="59">
        <f t="shared" si="8"/>
        <v>584.60563001141065</v>
      </c>
      <c r="V20" s="59">
        <f t="shared" si="8"/>
        <v>694.48646029229565</v>
      </c>
      <c r="W20" s="59">
        <f t="shared" si="8"/>
        <v>840.77810247679497</v>
      </c>
      <c r="X20" s="233">
        <f t="shared" si="5"/>
        <v>649.09670649124359</v>
      </c>
      <c r="Y20" s="235">
        <f t="shared" si="6"/>
        <v>0.30771018464617977</v>
      </c>
      <c r="Z20" s="136">
        <f>'A-8'!M19</f>
        <v>99.328000000000003</v>
      </c>
      <c r="AA20" s="58">
        <f>'A-11'!M19</f>
        <v>94.266999999999996</v>
      </c>
      <c r="AB20" s="58">
        <f t="shared" si="3"/>
        <v>69.505632494675368</v>
      </c>
      <c r="AC20" s="332">
        <f t="shared" si="7"/>
        <v>2.8876223464666313</v>
      </c>
      <c r="AD20" s="59">
        <f>'A-12'!M19</f>
        <v>97.197999999999993</v>
      </c>
    </row>
    <row r="21" spans="1:30">
      <c r="A21" s="5">
        <v>2007</v>
      </c>
      <c r="B21" s="58">
        <f>'A-3'!M20</f>
        <v>65016.993999999999</v>
      </c>
      <c r="C21" s="136">
        <f>'A-13'!L20</f>
        <v>7154.8469999999998</v>
      </c>
      <c r="D21" s="57">
        <f>'A-5'!P5</f>
        <v>1188627.1102604649</v>
      </c>
      <c r="E21" s="57">
        <f>'A-6'!P20</f>
        <v>434316.65568816505</v>
      </c>
      <c r="F21" s="58">
        <f>'A-1'!M20</f>
        <v>100</v>
      </c>
      <c r="G21" s="58">
        <f>'A-1'!M76</f>
        <v>100</v>
      </c>
      <c r="H21" s="59">
        <f>'A-1'!M105</f>
        <v>100</v>
      </c>
      <c r="I21" s="59">
        <f>'A-2'!M20</f>
        <v>100</v>
      </c>
      <c r="J21" s="59">
        <f>'A-10'!$F194</f>
        <v>100</v>
      </c>
      <c r="K21" s="59">
        <f>'A-10'!$F210</f>
        <v>100</v>
      </c>
      <c r="L21" s="59">
        <f>'A-10'!$F226</f>
        <v>100</v>
      </c>
      <c r="M21" s="59">
        <f>'A-10'!$F242</f>
        <v>100</v>
      </c>
      <c r="N21" s="223">
        <f>'A-9'!M20</f>
        <v>100</v>
      </c>
      <c r="O21" s="57">
        <f>'A-7'!P20</f>
        <v>21801.136015743486</v>
      </c>
      <c r="P21" s="132">
        <f t="shared" si="0"/>
        <v>5.4699235310014735E-2</v>
      </c>
      <c r="Q21" s="50">
        <f t="shared" si="1"/>
        <v>0.14969951796341319</v>
      </c>
      <c r="R21" s="59">
        <f>'A-1'!M20</f>
        <v>100</v>
      </c>
      <c r="S21" s="59">
        <f t="shared" si="4"/>
        <v>650.16994</v>
      </c>
      <c r="T21" s="59">
        <f t="shared" si="8"/>
        <v>650.16994</v>
      </c>
      <c r="U21" s="59">
        <f t="shared" si="8"/>
        <v>650.16994</v>
      </c>
      <c r="V21" s="59">
        <f t="shared" si="8"/>
        <v>650.16994</v>
      </c>
      <c r="W21" s="59">
        <f t="shared" si="8"/>
        <v>650.16994</v>
      </c>
      <c r="X21" s="233">
        <f t="shared" si="5"/>
        <v>650.16994</v>
      </c>
      <c r="Y21" s="235">
        <f t="shared" si="6"/>
        <v>0.33531442588292359</v>
      </c>
      <c r="Z21" s="136">
        <f>'A-8'!M20</f>
        <v>100</v>
      </c>
      <c r="AA21" s="58">
        <f>'A-11'!M20</f>
        <v>100</v>
      </c>
      <c r="AB21" s="58">
        <f t="shared" si="3"/>
        <v>71.548469999999995</v>
      </c>
      <c r="AC21" s="332">
        <f t="shared" si="7"/>
        <v>3.0470443345250411</v>
      </c>
      <c r="AD21" s="59">
        <f>'A-12'!M20</f>
        <v>100</v>
      </c>
    </row>
    <row r="22" spans="1:30">
      <c r="A22" s="5">
        <v>2008</v>
      </c>
      <c r="B22" s="58">
        <f>'A-3'!M21</f>
        <v>69470.658089000004</v>
      </c>
      <c r="C22" s="136">
        <f>'A-13'!L21</f>
        <v>6909.0780055499999</v>
      </c>
      <c r="D22" s="57">
        <f>'A-5'!P6</f>
        <v>1121402.0338336546</v>
      </c>
      <c r="E22" s="57">
        <f>'A-6'!P21</f>
        <v>435199.92968263826</v>
      </c>
      <c r="F22" s="58">
        <f>'A-1'!M21</f>
        <v>108.61799999999999</v>
      </c>
      <c r="G22" s="58">
        <f>'A-1'!M77</f>
        <v>98.448999999999998</v>
      </c>
      <c r="H22" s="59">
        <f>'A-1'!M106</f>
        <v>100.078</v>
      </c>
      <c r="I22" s="59">
        <f>'A-2'!M21</f>
        <v>101.892</v>
      </c>
      <c r="J22" s="59">
        <f>'A-10'!$F195</f>
        <v>105.63211503894547</v>
      </c>
      <c r="K22" s="59">
        <f>'A-10'!$F211</f>
        <v>132.19883564711151</v>
      </c>
      <c r="L22" s="59">
        <f>'A-10'!$F227</f>
        <v>85.798381162619577</v>
      </c>
      <c r="M22" s="59">
        <f>'A-10'!$F243</f>
        <v>178.55850422195417</v>
      </c>
      <c r="N22" s="223">
        <f>'A-9'!M21</f>
        <v>110.254</v>
      </c>
      <c r="O22" s="57">
        <f>'A-7'!P21</f>
        <v>21439.569766110861</v>
      </c>
      <c r="P22" s="132">
        <f t="shared" si="0"/>
        <v>6.1949823518248653E-2</v>
      </c>
      <c r="Q22" s="50">
        <f t="shared" si="1"/>
        <v>0.15962929529804895</v>
      </c>
      <c r="R22" s="59">
        <f>'A-1'!M21</f>
        <v>108.61799999999999</v>
      </c>
      <c r="S22" s="59">
        <f t="shared" si="4"/>
        <v>681.80679630392967</v>
      </c>
      <c r="T22" s="59">
        <f t="shared" si="8"/>
        <v>657.66607118854802</v>
      </c>
      <c r="U22" s="59">
        <f t="shared" si="8"/>
        <v>525.50128561225279</v>
      </c>
      <c r="V22" s="59">
        <f t="shared" si="8"/>
        <v>809.69660671484564</v>
      </c>
      <c r="W22" s="59">
        <f t="shared" si="8"/>
        <v>389.06384432211451</v>
      </c>
      <c r="X22" s="233">
        <f t="shared" si="5"/>
        <v>630.09648710250872</v>
      </c>
      <c r="Y22" s="235">
        <f t="shared" si="6"/>
        <v>0.30861331036542472</v>
      </c>
      <c r="Z22" s="136">
        <f>'A-8'!M21</f>
        <v>98.983999999999995</v>
      </c>
      <c r="AA22" s="58">
        <f>'A-11'!M21</f>
        <v>97.802999999999997</v>
      </c>
      <c r="AB22" s="58">
        <f t="shared" si="3"/>
        <v>67.807855430750209</v>
      </c>
      <c r="AC22" s="332">
        <f t="shared" si="7"/>
        <v>3.1031014194496933</v>
      </c>
      <c r="AD22" s="59">
        <f>'A-12'!M21</f>
        <v>96.091999999999999</v>
      </c>
    </row>
    <row r="23" spans="1:30">
      <c r="A23" s="5">
        <v>2009</v>
      </c>
      <c r="B23" s="58">
        <f>'A-3'!M22</f>
        <v>53540.844389060003</v>
      </c>
      <c r="C23" s="136">
        <f>'A-13'!L22</f>
        <v>7240.347421649999</v>
      </c>
      <c r="D23" s="57">
        <f>'A-5'!P7</f>
        <v>1057979</v>
      </c>
      <c r="E23" s="57">
        <f>'A-6'!P22</f>
        <v>436085</v>
      </c>
      <c r="F23" s="58">
        <f>'A-1'!M22</f>
        <v>108.83799999999999</v>
      </c>
      <c r="G23" s="58">
        <f>'A-1'!M78</f>
        <v>76.569999999999993</v>
      </c>
      <c r="H23" s="59">
        <f>'A-1'!M107</f>
        <v>101.2</v>
      </c>
      <c r="I23" s="59">
        <f>'A-2'!M22</f>
        <v>92.843999999999994</v>
      </c>
      <c r="J23" s="68" t="s">
        <v>34</v>
      </c>
      <c r="K23" s="68" t="s">
        <v>34</v>
      </c>
      <c r="L23" s="68" t="s">
        <v>34</v>
      </c>
      <c r="M23" s="68" t="s">
        <v>34</v>
      </c>
      <c r="N23" s="223">
        <f>'A-9'!M22</f>
        <v>86.034999999999997</v>
      </c>
      <c r="O23" s="57">
        <f>'A-7'!P22</f>
        <v>21084</v>
      </c>
      <c r="P23" s="132">
        <f t="shared" si="0"/>
        <v>5.0606717514298488E-2</v>
      </c>
      <c r="Q23" s="50">
        <f t="shared" si="1"/>
        <v>0.12277616608931746</v>
      </c>
      <c r="R23" s="59">
        <f>'A-1'!M22</f>
        <v>108.83799999999999</v>
      </c>
      <c r="S23" s="59">
        <f t="shared" si="4"/>
        <v>576.67533054435398</v>
      </c>
      <c r="T23" s="59" t="str">
        <f t="shared" si="8"/>
        <v>..</v>
      </c>
      <c r="U23" s="59" t="str">
        <f t="shared" si="8"/>
        <v>..</v>
      </c>
      <c r="V23" s="59" t="str">
        <f t="shared" si="8"/>
        <v>..</v>
      </c>
      <c r="W23" s="59" t="str">
        <f t="shared" si="8"/>
        <v>..</v>
      </c>
      <c r="X23" s="233">
        <f t="shared" si="5"/>
        <v>622.31469040576519</v>
      </c>
      <c r="Y23" s="235">
        <f t="shared" si="6"/>
        <v>0.39379281818551393</v>
      </c>
      <c r="Z23" s="136">
        <f>'A-8'!M22</f>
        <v>96.317999999999998</v>
      </c>
      <c r="AA23" s="58">
        <f>'A-11'!M22</f>
        <v>93.424000000000007</v>
      </c>
      <c r="AB23" s="58">
        <f t="shared" si="3"/>
        <v>77.984009969949582</v>
      </c>
      <c r="AC23" s="332">
        <f t="shared" si="7"/>
        <v>2.9120149589721178</v>
      </c>
      <c r="AD23" s="59">
        <f>'A-12'!M22</f>
        <v>84.358000000000004</v>
      </c>
    </row>
    <row r="24" spans="1:30">
      <c r="A24" s="5">
        <v>2010</v>
      </c>
      <c r="B24" s="58">
        <f>'A-3'!M23</f>
        <v>62276.527702899999</v>
      </c>
      <c r="C24" s="136">
        <f>'A-13'!L23</f>
        <v>6804.2594969999991</v>
      </c>
      <c r="D24" s="57">
        <f>'A-5'!P8</f>
        <v>1067009.4599126102</v>
      </c>
      <c r="E24" s="57">
        <f>'A-6'!P23</f>
        <v>465952</v>
      </c>
      <c r="F24" s="58">
        <f>'A-1'!M23</f>
        <v>116.295</v>
      </c>
      <c r="G24" s="58">
        <f>'A-1'!M79</f>
        <v>82.542000000000002</v>
      </c>
      <c r="H24" s="59">
        <f>'A-1'!M108</f>
        <v>100.21599999999999</v>
      </c>
      <c r="I24" s="59">
        <f>'A-2'!M23</f>
        <v>93.423000000000002</v>
      </c>
      <c r="J24" s="68" t="s">
        <v>34</v>
      </c>
      <c r="K24" s="68" t="s">
        <v>34</v>
      </c>
      <c r="L24" s="68" t="s">
        <v>34</v>
      </c>
      <c r="M24" s="68" t="s">
        <v>34</v>
      </c>
      <c r="N24" s="223">
        <f>'A-9'!M23</f>
        <v>100.249</v>
      </c>
      <c r="O24" s="57">
        <f>'A-7'!P23</f>
        <v>23124</v>
      </c>
      <c r="P24" s="132">
        <f t="shared" si="0"/>
        <v>5.8365487882366618E-2</v>
      </c>
      <c r="Q24" s="50">
        <f t="shared" si="1"/>
        <v>0.13365438436341082</v>
      </c>
      <c r="R24" s="59">
        <f>'A-1'!M23</f>
        <v>116.295</v>
      </c>
      <c r="S24" s="59">
        <f t="shared" si="4"/>
        <v>666.60809118632449</v>
      </c>
      <c r="T24" s="59" t="str">
        <f t="shared" si="8"/>
        <v>..</v>
      </c>
      <c r="U24" s="59" t="str">
        <f t="shared" si="8"/>
        <v>..</v>
      </c>
      <c r="V24" s="59" t="str">
        <f t="shared" si="8"/>
        <v>..</v>
      </c>
      <c r="W24" s="59" t="str">
        <f t="shared" si="8"/>
        <v>..</v>
      </c>
      <c r="X24" s="233">
        <f t="shared" si="5"/>
        <v>621.21844310566689</v>
      </c>
      <c r="Y24" s="235">
        <f t="shared" si="6"/>
        <v>0.37131164586305598</v>
      </c>
      <c r="Z24" s="136">
        <f>'A-8'!M23</f>
        <v>98.204999999999998</v>
      </c>
      <c r="AA24" s="58">
        <f>'A-11'!M23</f>
        <v>99.147999999999996</v>
      </c>
      <c r="AB24" s="58">
        <f t="shared" si="3"/>
        <v>72.832808805112222</v>
      </c>
      <c r="AC24" s="332">
        <f t="shared" si="7"/>
        <v>3.3984594517883071</v>
      </c>
      <c r="AD24" s="59">
        <f>'A-12'!M23</f>
        <v>93.100999999999999</v>
      </c>
    </row>
    <row r="25" spans="1:30">
      <c r="A25" s="5">
        <v>2011</v>
      </c>
      <c r="B25" s="58">
        <f>'A-3'!M24</f>
        <v>66822.515923380008</v>
      </c>
      <c r="C25" s="136">
        <f>'A-13'!L24</f>
        <v>6450.5238613199999</v>
      </c>
      <c r="D25" s="57">
        <f>'A-5'!P9</f>
        <v>1076117</v>
      </c>
      <c r="E25" s="57">
        <f>'A-6'!P24</f>
        <v>482468</v>
      </c>
      <c r="F25" s="58">
        <f>'A-1'!M24</f>
        <v>109.992</v>
      </c>
      <c r="G25" s="58">
        <f>'A-1'!M80</f>
        <v>94.055000000000007</v>
      </c>
      <c r="H25" s="59">
        <f>'A-1'!M109</f>
        <v>100.658</v>
      </c>
      <c r="I25" s="59">
        <f>'A-2'!M24</f>
        <v>101.411</v>
      </c>
      <c r="J25" s="68" t="s">
        <v>34</v>
      </c>
      <c r="K25" s="68" t="s">
        <v>34</v>
      </c>
      <c r="L25" s="68" t="s">
        <v>34</v>
      </c>
      <c r="M25" s="68" t="s">
        <v>34</v>
      </c>
      <c r="N25" s="223">
        <f>'A-9'!M24</f>
        <v>107.715</v>
      </c>
      <c r="O25" s="57">
        <f>'A-7'!P24</f>
        <v>24422</v>
      </c>
      <c r="P25" s="132">
        <f t="shared" si="0"/>
        <v>6.2095957896195313E-2</v>
      </c>
      <c r="Q25" s="50">
        <f t="shared" si="1"/>
        <v>0.13850144656926472</v>
      </c>
      <c r="R25" s="59">
        <f>'A-1'!M24</f>
        <v>109.992</v>
      </c>
      <c r="S25" s="59">
        <f t="shared" si="4"/>
        <v>658.92768953446875</v>
      </c>
      <c r="T25" s="59" t="str">
        <f t="shared" si="8"/>
        <v>..</v>
      </c>
      <c r="U25" s="59" t="str">
        <f t="shared" si="8"/>
        <v>..</v>
      </c>
      <c r="V25" s="59" t="str">
        <f t="shared" si="8"/>
        <v>..</v>
      </c>
      <c r="W25" s="59" t="str">
        <f t="shared" si="8"/>
        <v>..</v>
      </c>
      <c r="X25" s="233">
        <f t="shared" si="5"/>
        <v>620.36407114496592</v>
      </c>
      <c r="Y25" s="235">
        <f t="shared" si="6"/>
        <v>0.36547561345943241</v>
      </c>
      <c r="Z25" s="136">
        <f>'A-8'!M24</f>
        <v>97.415000000000006</v>
      </c>
      <c r="AA25" s="58">
        <f>'A-11'!M24</f>
        <v>93.167000000000002</v>
      </c>
      <c r="AB25" s="58">
        <f t="shared" si="3"/>
        <v>63.607733493605231</v>
      </c>
      <c r="AC25" s="332">
        <f t="shared" si="7"/>
        <v>3.7860490907481763</v>
      </c>
      <c r="AD25" s="59">
        <f>'A-12'!M24</f>
        <v>88.826999999999998</v>
      </c>
    </row>
    <row r="26" spans="1:30">
      <c r="A26" s="5">
        <v>2012</v>
      </c>
      <c r="B26" s="58">
        <f>'A-3'!M25</f>
        <v>65400.594264599997</v>
      </c>
      <c r="C26" s="136">
        <f>'A-13'!L25</f>
        <v>6483.4361575199991</v>
      </c>
      <c r="D26" s="57">
        <f>'A-5'!P10</f>
        <v>1108423.0703043861</v>
      </c>
      <c r="E26" s="57">
        <f>'A-6'!P25</f>
        <v>473385</v>
      </c>
      <c r="F26" s="58">
        <f>'A-1'!M25</f>
        <v>123.694</v>
      </c>
      <c r="G26" s="58">
        <f>'A-1'!M81</f>
        <v>81.113</v>
      </c>
      <c r="H26" s="59">
        <f>'A-1'!M110</f>
        <v>99.742999999999995</v>
      </c>
      <c r="I26" s="59">
        <f>'A-2'!M25</f>
        <v>114.82299999999999</v>
      </c>
      <c r="J26" s="68" t="s">
        <v>34</v>
      </c>
      <c r="K26" s="68" t="s">
        <v>34</v>
      </c>
      <c r="L26" s="68" t="s">
        <v>34</v>
      </c>
      <c r="M26" s="68" t="s">
        <v>34</v>
      </c>
      <c r="N26" s="223">
        <f>'A-9'!M25</f>
        <v>104.94799999999999</v>
      </c>
      <c r="O26" s="57">
        <f>'A-7'!P25</f>
        <v>24078</v>
      </c>
      <c r="P26" s="132">
        <f t="shared" si="0"/>
        <v>5.9003277734593004E-2</v>
      </c>
      <c r="Q26" s="50">
        <f t="shared" si="1"/>
        <v>0.13815518925314491</v>
      </c>
      <c r="R26" s="59">
        <f>'A-1'!M25</f>
        <v>123.694</v>
      </c>
      <c r="S26" s="59">
        <f t="shared" si="4"/>
        <v>569.57747371693824</v>
      </c>
      <c r="T26" s="59" t="str">
        <f t="shared" si="8"/>
        <v>..</v>
      </c>
      <c r="U26" s="59" t="str">
        <f t="shared" si="8"/>
        <v>..</v>
      </c>
      <c r="V26" s="59" t="str">
        <f t="shared" si="8"/>
        <v>..</v>
      </c>
      <c r="W26" s="59" t="str">
        <f t="shared" si="8"/>
        <v>..</v>
      </c>
      <c r="X26" s="233">
        <f t="shared" si="5"/>
        <v>623.17142074741776</v>
      </c>
      <c r="Y26" s="235">
        <f t="shared" si="6"/>
        <v>0.36816179227033308</v>
      </c>
      <c r="Z26" s="136">
        <f>'A-8'!M25</f>
        <v>97.942999999999998</v>
      </c>
      <c r="AA26" s="58">
        <f>'A-11'!M25</f>
        <v>107.164</v>
      </c>
      <c r="AB26" s="58">
        <f t="shared" si="3"/>
        <v>56.464612120568177</v>
      </c>
      <c r="AC26" s="332">
        <f t="shared" si="7"/>
        <v>3.7137714346230495</v>
      </c>
      <c r="AD26" s="59">
        <f>'A-12'!M25</f>
        <v>91.754000000000005</v>
      </c>
    </row>
    <row r="27" spans="1:30">
      <c r="A27" s="5">
        <v>2013</v>
      </c>
      <c r="B27" s="62" t="s">
        <v>34</v>
      </c>
      <c r="C27" s="138" t="s">
        <v>34</v>
      </c>
      <c r="D27" s="57">
        <f>'A-5'!P11</f>
        <v>1141699</v>
      </c>
      <c r="E27" s="57">
        <f>'A-6'!P26</f>
        <v>455898</v>
      </c>
      <c r="F27" s="62" t="s">
        <v>34</v>
      </c>
      <c r="G27" s="62" t="s">
        <v>34</v>
      </c>
      <c r="H27" s="60" t="s">
        <v>34</v>
      </c>
      <c r="I27" s="60" t="s">
        <v>34</v>
      </c>
      <c r="J27" s="68" t="s">
        <v>34</v>
      </c>
      <c r="K27" s="68" t="s">
        <v>34</v>
      </c>
      <c r="L27" s="68" t="s">
        <v>34</v>
      </c>
      <c r="M27" s="68" t="s">
        <v>34</v>
      </c>
      <c r="N27" s="223" t="str">
        <f>'A-9'!M26</f>
        <v>..</v>
      </c>
      <c r="O27" s="57">
        <f>'A-7'!P26</f>
        <v>22352</v>
      </c>
      <c r="P27" s="132" t="str">
        <f>IFERROR($B27/D27,"..")</f>
        <v>..</v>
      </c>
      <c r="Q27" s="165" t="s">
        <v>34</v>
      </c>
      <c r="R27" s="60" t="s">
        <v>34</v>
      </c>
      <c r="S27" s="59" t="str">
        <f t="shared" si="4"/>
        <v>..</v>
      </c>
      <c r="T27" s="59" t="str">
        <f t="shared" si="8"/>
        <v>..</v>
      </c>
      <c r="U27" s="59" t="str">
        <f t="shared" si="8"/>
        <v>..</v>
      </c>
      <c r="V27" s="59" t="str">
        <f t="shared" si="8"/>
        <v>..</v>
      </c>
      <c r="W27" s="59" t="str">
        <f t="shared" si="8"/>
        <v>..</v>
      </c>
      <c r="X27" s="233" t="str">
        <f t="shared" si="5"/>
        <v>..</v>
      </c>
      <c r="Y27" s="69" t="s">
        <v>34</v>
      </c>
      <c r="Z27" s="137" t="str">
        <f>'A-8'!F26</f>
        <v>..</v>
      </c>
      <c r="AA27" s="62" t="s">
        <v>34</v>
      </c>
      <c r="AB27" s="58" t="str">
        <f t="shared" si="3"/>
        <v>..</v>
      </c>
      <c r="AC27" s="332" t="str">
        <f t="shared" si="7"/>
        <v>..</v>
      </c>
      <c r="AD27" s="59" t="str">
        <f>'A-12'!L26</f>
        <v>..</v>
      </c>
    </row>
    <row r="28" spans="1:30">
      <c r="A28" s="1"/>
      <c r="B28" s="43"/>
      <c r="C28" s="138"/>
      <c r="D28" s="44"/>
      <c r="E28" s="45"/>
      <c r="F28" s="43"/>
      <c r="G28" s="43"/>
      <c r="H28" s="46"/>
      <c r="I28" s="46"/>
      <c r="J28" s="46"/>
      <c r="K28" s="46"/>
      <c r="L28" s="46"/>
      <c r="M28" s="46"/>
      <c r="N28" s="207"/>
      <c r="O28" s="46"/>
      <c r="P28" s="133"/>
      <c r="Q28" s="50"/>
      <c r="R28" s="46"/>
      <c r="S28" s="46"/>
      <c r="T28" s="46"/>
      <c r="U28" s="46"/>
      <c r="V28" s="46"/>
      <c r="W28" s="46"/>
      <c r="X28" s="229"/>
      <c r="Y28" s="50"/>
      <c r="Z28" s="138"/>
      <c r="AA28" s="43"/>
      <c r="AB28" s="43"/>
      <c r="AC28" s="50"/>
      <c r="AD28" s="46"/>
    </row>
    <row r="29" spans="1:30" ht="45">
      <c r="A29" s="51" t="s">
        <v>147</v>
      </c>
      <c r="B29" s="43"/>
      <c r="C29" s="138"/>
      <c r="D29" s="44"/>
      <c r="E29" s="45"/>
      <c r="F29" s="43"/>
      <c r="G29" s="43"/>
      <c r="H29" s="46"/>
      <c r="I29" s="46"/>
      <c r="J29" s="46"/>
      <c r="K29" s="46"/>
      <c r="L29" s="46"/>
      <c r="M29" s="46"/>
      <c r="N29" s="207"/>
      <c r="O29" s="46"/>
      <c r="P29" s="133"/>
      <c r="Q29" s="50"/>
      <c r="R29" s="46"/>
      <c r="S29" s="46"/>
      <c r="T29" s="46"/>
      <c r="U29" s="46"/>
      <c r="V29" s="46"/>
      <c r="W29" s="46"/>
      <c r="X29" s="229"/>
      <c r="Y29" s="50"/>
      <c r="Z29" s="138"/>
      <c r="AA29" s="43"/>
      <c r="AB29" s="43"/>
      <c r="AC29" s="50"/>
      <c r="AD29" s="46"/>
    </row>
    <row r="30" spans="1:30">
      <c r="A30" s="39" t="s">
        <v>121</v>
      </c>
      <c r="B30" s="47">
        <f t="shared" ref="B30:S30" si="9">IFERROR(100*((B26/B4)^(1/22)-1),"-")</f>
        <v>2.1584594000310764</v>
      </c>
      <c r="C30" s="139">
        <f t="shared" si="9"/>
        <v>0.77683100002996497</v>
      </c>
      <c r="D30" s="47" t="str">
        <f t="shared" si="9"/>
        <v>-</v>
      </c>
      <c r="E30" s="47">
        <f t="shared" si="9"/>
        <v>0.9221705079688558</v>
      </c>
      <c r="F30" s="47">
        <f t="shared" si="9"/>
        <v>4.4787829965161174</v>
      </c>
      <c r="G30" s="47">
        <f t="shared" si="9"/>
        <v>-1.8751363898939499</v>
      </c>
      <c r="H30" s="148">
        <f>IFERROR(100*((H26/H4)^(1/22)-1),"-")</f>
        <v>0.35357930040564867</v>
      </c>
      <c r="I30" s="47">
        <f t="shared" si="9"/>
        <v>-0.199648565266064</v>
      </c>
      <c r="J30" s="221" t="str">
        <f t="shared" ref="J30:N30" si="10">IFERROR(100*((J26/J4)^(1/22)-1),"-")</f>
        <v>-</v>
      </c>
      <c r="K30" s="221" t="str">
        <f t="shared" si="10"/>
        <v>-</v>
      </c>
      <c r="L30" s="221" t="str">
        <f t="shared" si="10"/>
        <v>-</v>
      </c>
      <c r="M30" s="221" t="str">
        <f t="shared" si="10"/>
        <v>-</v>
      </c>
      <c r="N30" s="221">
        <f t="shared" si="10"/>
        <v>2.3921454114878005</v>
      </c>
      <c r="O30" s="47">
        <f t="shared" si="9"/>
        <v>1.295718200648821</v>
      </c>
      <c r="P30" s="134" t="str">
        <f t="shared" si="9"/>
        <v>-</v>
      </c>
      <c r="Q30" s="148">
        <f t="shared" si="9"/>
        <v>1.2249923736673995</v>
      </c>
      <c r="R30" s="148">
        <f t="shared" si="9"/>
        <v>4.4787829965161174</v>
      </c>
      <c r="S30" s="148">
        <f t="shared" si="9"/>
        <v>2.362825312132566</v>
      </c>
      <c r="T30" s="148" t="str">
        <f t="shared" ref="T30:AD30" si="11">IFERROR(100*((T26/T4)^(1/22)-1),"-")</f>
        <v>-</v>
      </c>
      <c r="U30" s="148" t="str">
        <f t="shared" si="11"/>
        <v>-</v>
      </c>
      <c r="V30" s="148" t="str">
        <f t="shared" si="11"/>
        <v>-</v>
      </c>
      <c r="W30" s="148" t="str">
        <f t="shared" si="11"/>
        <v>-</v>
      </c>
      <c r="X30" s="241">
        <f t="shared" ref="X30" si="12">IFERROR(100*((X26/X4)^(1/22)-1),"-")</f>
        <v>-0.22822650166923752</v>
      </c>
      <c r="Y30" s="148">
        <f t="shared" si="11"/>
        <v>-0.84451273487196055</v>
      </c>
      <c r="Z30" s="139">
        <f t="shared" si="11"/>
        <v>0.65203591028613062</v>
      </c>
      <c r="AA30" s="47">
        <f t="shared" si="11"/>
        <v>3.7006348647834031</v>
      </c>
      <c r="AB30" s="47">
        <f t="shared" si="11"/>
        <v>0.97843299272810658</v>
      </c>
      <c r="AC30" s="47">
        <f t="shared" si="11"/>
        <v>0.51488739571370346</v>
      </c>
      <c r="AD30" s="47">
        <f t="shared" si="11"/>
        <v>2.4854822753251016</v>
      </c>
    </row>
    <row r="31" spans="1:30">
      <c r="A31" s="39" t="s">
        <v>197</v>
      </c>
      <c r="B31" s="47">
        <f t="shared" ref="B31:S31" si="13">IFERROR(100*((B26/B19)^(1/7)-1),"-")</f>
        <v>-0.32272163474763582</v>
      </c>
      <c r="C31" s="139">
        <f t="shared" si="13"/>
        <v>-1.8684971861948507</v>
      </c>
      <c r="D31" s="47">
        <f t="shared" si="13"/>
        <v>-5.0264028995351762</v>
      </c>
      <c r="E31" s="47">
        <f t="shared" si="13"/>
        <v>1.2119920577255083</v>
      </c>
      <c r="F31" s="47">
        <f t="shared" si="13"/>
        <v>3.3387938392024363</v>
      </c>
      <c r="G31" s="47">
        <f t="shared" si="13"/>
        <v>-3.6991736715818013</v>
      </c>
      <c r="H31" s="148">
        <f>IFERROR(100*((H26/H19)^(1/7)-1),"-")</f>
        <v>-0.16165349933424666</v>
      </c>
      <c r="I31" s="47">
        <f t="shared" si="13"/>
        <v>1.1560928602061038</v>
      </c>
      <c r="J31" s="221" t="str">
        <f t="shared" ref="J31:N31" si="14">IFERROR(100*((J26/J19)^(1/7)-1),"-")</f>
        <v>-</v>
      </c>
      <c r="K31" s="221" t="str">
        <f t="shared" si="14"/>
        <v>-</v>
      </c>
      <c r="L31" s="221" t="str">
        <f t="shared" si="14"/>
        <v>-</v>
      </c>
      <c r="M31" s="221" t="str">
        <f t="shared" si="14"/>
        <v>-</v>
      </c>
      <c r="N31" s="221">
        <f t="shared" si="14"/>
        <v>0.28025964188744812</v>
      </c>
      <c r="O31" s="47">
        <f t="shared" si="13"/>
        <v>2.0626306179365672</v>
      </c>
      <c r="P31" s="134">
        <f t="shared" si="13"/>
        <v>4.9526198947818179</v>
      </c>
      <c r="Q31" s="148">
        <f t="shared" si="13"/>
        <v>-1.5163358227331725</v>
      </c>
      <c r="R31" s="148">
        <f t="shared" si="13"/>
        <v>3.3387938392024363</v>
      </c>
      <c r="S31" s="148">
        <f t="shared" si="13"/>
        <v>-1.4619134183023519</v>
      </c>
      <c r="T31" s="148" t="str">
        <f t="shared" ref="T31:AD31" si="15">IFERROR(100*((T26/T19)^(1/7)-1),"-")</f>
        <v>-</v>
      </c>
      <c r="U31" s="148" t="str">
        <f t="shared" si="15"/>
        <v>-</v>
      </c>
      <c r="V31" s="148" t="str">
        <f t="shared" si="15"/>
        <v>-</v>
      </c>
      <c r="W31" s="148" t="str">
        <f t="shared" si="15"/>
        <v>-</v>
      </c>
      <c r="X31" s="241">
        <f t="shared" ref="X31" si="16">IFERROR(100*((X26/X19)^(1/7)-1),"-")</f>
        <v>-0.6012960863767236</v>
      </c>
      <c r="Y31" s="148">
        <f t="shared" si="15"/>
        <v>2.3930752241683839</v>
      </c>
      <c r="Z31" s="139">
        <f t="shared" si="15"/>
        <v>-0.20384085950503339</v>
      </c>
      <c r="AA31" s="47">
        <f t="shared" si="15"/>
        <v>1.2547044075467362</v>
      </c>
      <c r="AB31" s="47">
        <f t="shared" si="15"/>
        <v>-2.9900226085054715</v>
      </c>
      <c r="AC31" s="47">
        <f t="shared" si="15"/>
        <v>4.0059794168141316</v>
      </c>
      <c r="AD31" s="47">
        <f t="shared" si="15"/>
        <v>-0.83372908496659459</v>
      </c>
    </row>
    <row r="32" spans="1:30">
      <c r="A32" s="1"/>
      <c r="B32" s="43"/>
      <c r="C32" s="138"/>
      <c r="D32" s="44"/>
      <c r="E32" s="45"/>
      <c r="F32" s="43"/>
      <c r="G32" s="43"/>
      <c r="H32" s="46"/>
      <c r="I32" s="46"/>
      <c r="J32" s="220"/>
      <c r="K32" s="220"/>
      <c r="L32" s="220"/>
      <c r="M32" s="220"/>
      <c r="N32" s="220"/>
      <c r="O32" s="46"/>
      <c r="P32" s="133"/>
      <c r="Q32" s="50"/>
      <c r="R32" s="46"/>
      <c r="S32" s="46"/>
      <c r="T32" s="46"/>
      <c r="U32" s="46"/>
      <c r="V32" s="46"/>
      <c r="W32" s="46"/>
      <c r="X32" s="229"/>
      <c r="Y32" s="46"/>
      <c r="Z32" s="138"/>
      <c r="AA32" s="43"/>
      <c r="AB32" s="43"/>
      <c r="AC32" s="50"/>
      <c r="AD32" s="46"/>
    </row>
    <row r="33" spans="1:30" ht="30">
      <c r="A33" s="51" t="s">
        <v>122</v>
      </c>
      <c r="B33" s="43"/>
      <c r="C33" s="138"/>
      <c r="D33" s="44"/>
      <c r="E33" s="45"/>
      <c r="F33" s="43"/>
      <c r="G33" s="43"/>
      <c r="H33" s="46"/>
      <c r="I33" s="46"/>
      <c r="J33" s="220"/>
      <c r="K33" s="220"/>
      <c r="L33" s="220"/>
      <c r="M33" s="220"/>
      <c r="N33" s="220"/>
      <c r="O33" s="46"/>
      <c r="P33" s="133"/>
      <c r="Q33" s="50"/>
      <c r="R33" s="46"/>
      <c r="S33" s="46"/>
      <c r="T33" s="46"/>
      <c r="U33" s="46"/>
      <c r="V33" s="46"/>
      <c r="W33" s="46"/>
      <c r="X33" s="229"/>
      <c r="Y33" s="46"/>
      <c r="Z33" s="138"/>
      <c r="AA33" s="43"/>
      <c r="AB33" s="43"/>
      <c r="AC33" s="50"/>
      <c r="AD33" s="46"/>
    </row>
    <row r="34" spans="1:30">
      <c r="A34" s="39" t="s">
        <v>121</v>
      </c>
      <c r="B34" s="47">
        <f>IFERROR((B26-B4)/B4*100,"-")</f>
        <v>59.968830012245341</v>
      </c>
      <c r="C34" s="139">
        <f>IFERROR((C26-C4)/C4*100,"-")</f>
        <v>18.559223351781348</v>
      </c>
      <c r="D34" s="47" t="str">
        <f t="shared" ref="D34:S34" si="17">IFERROR((D26-D4)/D4*100,"-")</f>
        <v>-</v>
      </c>
      <c r="E34" s="47">
        <f t="shared" si="17"/>
        <v>22.378410639675295</v>
      </c>
      <c r="F34" s="47">
        <f t="shared" si="17"/>
        <v>162.19132204252071</v>
      </c>
      <c r="G34" s="47">
        <f t="shared" si="17"/>
        <v>-34.061440660743173</v>
      </c>
      <c r="H34" s="148">
        <f>IFERROR((H26-H4)/H4*100,"-")</f>
        <v>8.0744601315404516</v>
      </c>
      <c r="I34" s="47">
        <f t="shared" si="17"/>
        <v>-4.3014068542472339</v>
      </c>
      <c r="J34" s="221" t="str">
        <f t="shared" ref="J34:N34" si="18">IFERROR((J26-J4)/J4*100,"-")</f>
        <v>-</v>
      </c>
      <c r="K34" s="221" t="str">
        <f t="shared" si="18"/>
        <v>-</v>
      </c>
      <c r="L34" s="221" t="str">
        <f t="shared" si="18"/>
        <v>-</v>
      </c>
      <c r="M34" s="221" t="str">
        <f t="shared" si="18"/>
        <v>-</v>
      </c>
      <c r="N34" s="221">
        <f t="shared" si="18"/>
        <v>68.215550818253206</v>
      </c>
      <c r="O34" s="47">
        <f t="shared" si="17"/>
        <v>32.740648757115757</v>
      </c>
      <c r="P34" s="134" t="str">
        <f t="shared" si="17"/>
        <v>-</v>
      </c>
      <c r="Q34" s="148">
        <f t="shared" si="17"/>
        <v>30.716544835060301</v>
      </c>
      <c r="R34" s="148">
        <f t="shared" si="17"/>
        <v>162.19132204252071</v>
      </c>
      <c r="S34" s="148">
        <f t="shared" si="17"/>
        <v>67.159019536062004</v>
      </c>
      <c r="T34" s="148" t="str">
        <f t="shared" ref="T34:AD34" si="19">IFERROR((T26-T4)/T4*100,"-")</f>
        <v>-</v>
      </c>
      <c r="U34" s="148" t="str">
        <f t="shared" si="19"/>
        <v>-</v>
      </c>
      <c r="V34" s="148" t="str">
        <f t="shared" si="19"/>
        <v>-</v>
      </c>
      <c r="W34" s="148" t="str">
        <f t="shared" si="19"/>
        <v>-</v>
      </c>
      <c r="X34" s="241">
        <f t="shared" ref="X34" si="20">IFERROR((X26-X4)/X4*100,"-")</f>
        <v>-4.9024723135840924</v>
      </c>
      <c r="Y34" s="148">
        <f t="shared" si="19"/>
        <v>-17.020929172917825</v>
      </c>
      <c r="Z34" s="139">
        <f t="shared" si="19"/>
        <v>15.370933163710029</v>
      </c>
      <c r="AA34" s="47">
        <f t="shared" si="19"/>
        <v>122.42885904647251</v>
      </c>
      <c r="AB34" s="47">
        <f t="shared" si="19"/>
        <v>23.888157029864519</v>
      </c>
      <c r="AC34" s="47">
        <f t="shared" si="19"/>
        <v>11.961469554550117</v>
      </c>
      <c r="AD34" s="47">
        <f t="shared" si="19"/>
        <v>71.62149523969849</v>
      </c>
    </row>
    <row r="35" spans="1:30">
      <c r="A35" s="39" t="s">
        <v>197</v>
      </c>
      <c r="B35" s="47">
        <f>IFERROR((B26-B19)/B19*100,"-")</f>
        <v>-2.2372973603389954</v>
      </c>
      <c r="C35" s="139">
        <f>IFERROR((C26-C19)/C19*100,"-")</f>
        <v>-12.368721350792029</v>
      </c>
      <c r="D35" s="47">
        <f t="shared" ref="D35:S35" si="21">IFERROR((D26-D19)/D19*100,"-")</f>
        <v>-30.302017067747716</v>
      </c>
      <c r="E35" s="47">
        <f t="shared" si="21"/>
        <v>8.7987258114082181</v>
      </c>
      <c r="F35" s="47">
        <f t="shared" si="21"/>
        <v>25.847246385658618</v>
      </c>
      <c r="G35" s="47">
        <f t="shared" si="21"/>
        <v>-23.191356388015606</v>
      </c>
      <c r="H35" s="148">
        <f>IFERROR((H26-H19)/H19*100,"-")</f>
        <v>-1.1261015672241099</v>
      </c>
      <c r="I35" s="47">
        <f t="shared" si="21"/>
        <v>8.3787967455118597</v>
      </c>
      <c r="J35" s="221" t="str">
        <f t="shared" ref="J35:N35" si="22">IFERROR((J26-J19)/J19*100,"-")</f>
        <v>-</v>
      </c>
      <c r="K35" s="221" t="str">
        <f t="shared" si="22"/>
        <v>-</v>
      </c>
      <c r="L35" s="221" t="str">
        <f t="shared" si="22"/>
        <v>-</v>
      </c>
      <c r="M35" s="221" t="str">
        <f t="shared" si="22"/>
        <v>-</v>
      </c>
      <c r="N35" s="221">
        <f t="shared" si="22"/>
        <v>1.9783893034825744</v>
      </c>
      <c r="O35" s="47">
        <f t="shared" si="21"/>
        <v>15.363202914573277</v>
      </c>
      <c r="P35" s="134">
        <f t="shared" si="21"/>
        <v>40.266186375419423</v>
      </c>
      <c r="Q35" s="148">
        <f t="shared" si="21"/>
        <v>-10.143522444258277</v>
      </c>
      <c r="R35" s="148">
        <f t="shared" si="21"/>
        <v>25.847246385658618</v>
      </c>
      <c r="S35" s="148">
        <f t="shared" si="21"/>
        <v>-9.7953607390372497</v>
      </c>
      <c r="T35" s="148" t="str">
        <f t="shared" ref="T35:AD35" si="23">IFERROR((T26-T19)/T19*100,"-")</f>
        <v>-</v>
      </c>
      <c r="U35" s="148" t="str">
        <f t="shared" si="23"/>
        <v>-</v>
      </c>
      <c r="V35" s="148" t="str">
        <f t="shared" si="23"/>
        <v>-</v>
      </c>
      <c r="W35" s="148" t="str">
        <f t="shared" si="23"/>
        <v>-</v>
      </c>
      <c r="X35" s="241">
        <f t="shared" ref="X35" si="24">IFERROR((X26-X19)/X19*100,"-")</f>
        <v>-4.1339019890536868</v>
      </c>
      <c r="Y35" s="148">
        <f t="shared" si="23"/>
        <v>18.003287347512419</v>
      </c>
      <c r="Z35" s="139">
        <f t="shared" si="23"/>
        <v>-1.4181898703599383</v>
      </c>
      <c r="AA35" s="47">
        <f t="shared" si="23"/>
        <v>9.1205311230360451</v>
      </c>
      <c r="AB35" s="47">
        <f t="shared" si="23"/>
        <v>-19.14352135226402</v>
      </c>
      <c r="AC35" s="47">
        <f t="shared" si="23"/>
        <v>31.646148148057335</v>
      </c>
      <c r="AD35" s="47">
        <f t="shared" si="23"/>
        <v>-5.6921432389096704</v>
      </c>
    </row>
    <row r="36" spans="1:30">
      <c r="A36" s="39"/>
      <c r="B36" s="16"/>
      <c r="C36" s="16"/>
      <c r="D36" s="17"/>
      <c r="E36" s="13"/>
      <c r="F36" s="13"/>
      <c r="G36" s="13"/>
      <c r="H36" s="13"/>
      <c r="I36" s="13"/>
      <c r="J36" s="13"/>
      <c r="K36" s="13"/>
      <c r="L36" s="13"/>
      <c r="M36" s="13"/>
      <c r="N36" s="197"/>
      <c r="O36" s="33"/>
      <c r="P36" s="33"/>
      <c r="Q36" s="2"/>
      <c r="R36" s="13"/>
      <c r="S36" s="2"/>
      <c r="T36" s="96"/>
      <c r="U36" s="96"/>
      <c r="V36" s="96"/>
      <c r="W36" s="96"/>
      <c r="X36" s="226"/>
      <c r="Y36" s="39"/>
      <c r="Z36" s="33"/>
    </row>
    <row r="37" spans="1:30">
      <c r="A37" s="1"/>
      <c r="B37" s="89" t="s">
        <v>113</v>
      </c>
    </row>
    <row r="38" spans="1:30">
      <c r="A38" s="1"/>
      <c r="B38" s="348" t="s">
        <v>118</v>
      </c>
      <c r="C38" s="348"/>
      <c r="D38" s="348"/>
      <c r="E38" s="348"/>
      <c r="F38" s="348"/>
      <c r="G38" s="348"/>
      <c r="H38" s="348"/>
      <c r="I38" s="348"/>
      <c r="J38" s="348"/>
      <c r="K38" s="348"/>
      <c r="L38" s="348"/>
      <c r="M38" s="348"/>
      <c r="N38" s="348"/>
      <c r="O38" s="348"/>
      <c r="P38" s="348"/>
      <c r="Q38" s="348"/>
      <c r="R38" s="348"/>
    </row>
    <row r="39" spans="1:30">
      <c r="B39" s="348"/>
      <c r="C39" s="348"/>
      <c r="D39" s="348"/>
      <c r="E39" s="348"/>
      <c r="F39" s="348"/>
      <c r="G39" s="348"/>
      <c r="H39" s="348"/>
      <c r="I39" s="348"/>
      <c r="J39" s="348"/>
      <c r="K39" s="348"/>
      <c r="L39" s="348"/>
      <c r="M39" s="348"/>
      <c r="N39" s="348"/>
      <c r="O39" s="348"/>
      <c r="P39" s="348"/>
      <c r="Q39" s="348"/>
      <c r="R39" s="348"/>
    </row>
    <row r="40" spans="1:30">
      <c r="B40" s="349" t="s">
        <v>117</v>
      </c>
      <c r="C40" s="349"/>
      <c r="D40" s="349"/>
      <c r="E40" s="349"/>
      <c r="F40" s="349"/>
      <c r="G40" s="349"/>
      <c r="H40" s="349"/>
      <c r="I40" s="349"/>
      <c r="J40" s="349"/>
      <c r="K40" s="349"/>
      <c r="L40" s="349"/>
      <c r="M40" s="349"/>
      <c r="N40" s="349"/>
      <c r="O40" s="349"/>
      <c r="P40" s="349"/>
      <c r="Q40" s="349"/>
      <c r="R40" s="349"/>
    </row>
    <row r="41" spans="1:30">
      <c r="B41" s="349"/>
      <c r="C41" s="349"/>
      <c r="D41" s="349"/>
      <c r="E41" s="349"/>
      <c r="F41" s="349"/>
      <c r="G41" s="349"/>
      <c r="H41" s="349"/>
      <c r="I41" s="349"/>
      <c r="J41" s="349"/>
      <c r="K41" s="349"/>
      <c r="L41" s="349"/>
      <c r="M41" s="349"/>
      <c r="N41" s="349"/>
      <c r="O41" s="349"/>
      <c r="P41" s="349"/>
      <c r="Q41" s="349"/>
      <c r="R41" s="349"/>
    </row>
    <row r="42" spans="1:30">
      <c r="B42" s="89" t="s">
        <v>116</v>
      </c>
    </row>
    <row r="43" spans="1:30">
      <c r="B43" s="345" t="s">
        <v>120</v>
      </c>
      <c r="C43" s="345"/>
      <c r="D43" s="345"/>
      <c r="E43" s="345"/>
      <c r="F43" s="345"/>
      <c r="G43" s="345"/>
      <c r="H43" s="345"/>
      <c r="I43" s="345"/>
      <c r="J43" s="345"/>
      <c r="K43" s="345"/>
      <c r="L43" s="345"/>
      <c r="M43" s="345"/>
      <c r="N43" s="345"/>
      <c r="O43" s="345"/>
      <c r="P43" s="345"/>
      <c r="Q43" s="345"/>
      <c r="R43" s="345"/>
    </row>
    <row r="44" spans="1:30">
      <c r="B44" s="345"/>
      <c r="C44" s="345"/>
      <c r="D44" s="345"/>
      <c r="E44" s="345"/>
      <c r="F44" s="345"/>
      <c r="G44" s="345"/>
      <c r="H44" s="345"/>
      <c r="I44" s="345"/>
      <c r="J44" s="345"/>
      <c r="K44" s="345"/>
      <c r="L44" s="345"/>
      <c r="M44" s="345"/>
      <c r="N44" s="345"/>
      <c r="O44" s="345"/>
      <c r="P44" s="345"/>
      <c r="Q44" s="345"/>
      <c r="R44" s="345"/>
    </row>
    <row r="45" spans="1:30">
      <c r="B45" s="345" t="s">
        <v>294</v>
      </c>
      <c r="C45" s="345"/>
      <c r="D45" s="345"/>
      <c r="E45" s="345"/>
      <c r="F45" s="345"/>
      <c r="G45" s="345"/>
      <c r="H45" s="345"/>
      <c r="I45" s="345"/>
      <c r="J45" s="345"/>
      <c r="K45" s="345"/>
      <c r="L45" s="345"/>
      <c r="M45" s="345"/>
      <c r="N45" s="345"/>
      <c r="O45" s="345"/>
      <c r="P45" s="345"/>
      <c r="Q45" s="78"/>
      <c r="R45" s="78"/>
    </row>
    <row r="46" spans="1:30">
      <c r="B46" s="345" t="s">
        <v>406</v>
      </c>
      <c r="C46" s="345"/>
      <c r="D46" s="345"/>
      <c r="E46" s="345"/>
      <c r="F46" s="345"/>
      <c r="G46" s="345"/>
      <c r="H46" s="345"/>
      <c r="I46" s="345"/>
      <c r="J46" s="345"/>
      <c r="K46" s="164"/>
      <c r="L46" s="164"/>
      <c r="M46" s="164"/>
      <c r="N46" s="213"/>
      <c r="O46" s="164"/>
      <c r="P46" s="164"/>
      <c r="Q46" s="78"/>
      <c r="R46" s="78"/>
    </row>
    <row r="47" spans="1:30">
      <c r="B47" s="313" t="s">
        <v>415</v>
      </c>
      <c r="D47" s="163"/>
      <c r="E47" s="164"/>
      <c r="F47" s="164"/>
      <c r="G47" s="164"/>
      <c r="H47" s="164"/>
      <c r="I47" s="164"/>
      <c r="J47" s="164"/>
      <c r="K47" s="67"/>
      <c r="L47" s="67"/>
      <c r="M47" s="67"/>
      <c r="N47" s="214"/>
      <c r="O47" s="67"/>
      <c r="P47" s="67"/>
      <c r="Q47" s="67"/>
      <c r="R47" s="67"/>
    </row>
    <row r="48" spans="1:30">
      <c r="B48" s="67"/>
      <c r="C48" s="67"/>
      <c r="D48" s="67"/>
      <c r="E48" s="67"/>
      <c r="F48" s="67"/>
      <c r="G48" s="67"/>
      <c r="H48" s="67"/>
      <c r="I48" s="67"/>
      <c r="J48" s="67"/>
      <c r="K48" s="67"/>
      <c r="L48" s="67"/>
      <c r="M48" s="67"/>
      <c r="N48" s="214"/>
      <c r="O48" s="67"/>
      <c r="P48" s="67"/>
      <c r="Q48" s="67"/>
      <c r="R48" s="67"/>
    </row>
    <row r="49" spans="2:10">
      <c r="B49" s="67"/>
      <c r="C49" s="67"/>
      <c r="D49" s="67"/>
      <c r="E49" s="67"/>
      <c r="F49" s="67"/>
      <c r="G49" s="67"/>
      <c r="H49" s="67"/>
      <c r="I49" s="67"/>
      <c r="J49" s="67"/>
    </row>
  </sheetData>
  <mergeCells count="11">
    <mergeCell ref="B1:Z1"/>
    <mergeCell ref="B38:R39"/>
    <mergeCell ref="B40:R41"/>
    <mergeCell ref="AA2:AD2"/>
    <mergeCell ref="B46:J46"/>
    <mergeCell ref="B43:R44"/>
    <mergeCell ref="B45:P45"/>
    <mergeCell ref="C2:C3"/>
    <mergeCell ref="B2:B3"/>
    <mergeCell ref="D2:O2"/>
    <mergeCell ref="P2:Z2"/>
  </mergeCells>
  <pageMargins left="0.70866141732283472" right="0.70866141732283472" top="0.74803149606299213" bottom="0.74803149606299213" header="0.31496062992125984" footer="0.31496062992125984"/>
  <pageSetup paperSize="5" scale="65" orientation="landscape" horizontalDpi="0" verticalDpi="0" r:id="rId1"/>
</worksheet>
</file>

<file path=xl/worksheets/sheet19.xml><?xml version="1.0" encoding="utf-8"?>
<worksheet xmlns="http://schemas.openxmlformats.org/spreadsheetml/2006/main" xmlns:r="http://schemas.openxmlformats.org/officeDocument/2006/relationships">
  <dimension ref="A1:N45"/>
  <sheetViews>
    <sheetView workbookViewId="0">
      <pane ySplit="3" topLeftCell="A4" activePane="bottomLeft" state="frozen"/>
      <selection pane="bottomLeft" activeCell="L9" sqref="L9"/>
    </sheetView>
  </sheetViews>
  <sheetFormatPr defaultRowHeight="15"/>
  <cols>
    <col min="1" max="1" width="12.5703125" customWidth="1"/>
    <col min="2" max="2" width="11.140625" customWidth="1"/>
    <col min="3" max="3" width="10.28515625" customWidth="1"/>
    <col min="4" max="4" width="13.85546875" customWidth="1"/>
    <col min="5" max="5" width="14.85546875" customWidth="1"/>
    <col min="6" max="6" width="14.28515625" customWidth="1"/>
    <col min="7" max="7" width="15.28515625" customWidth="1"/>
    <col min="8" max="8" width="11.5703125" customWidth="1"/>
    <col min="9" max="9" width="14.85546875" customWidth="1"/>
  </cols>
  <sheetData>
    <row r="1" spans="1:14">
      <c r="A1" s="266"/>
      <c r="B1" s="347" t="s">
        <v>407</v>
      </c>
      <c r="C1" s="346"/>
      <c r="D1" s="346"/>
      <c r="E1" s="346"/>
      <c r="F1" s="346"/>
      <c r="G1" s="346"/>
      <c r="H1" s="346"/>
      <c r="I1" s="346"/>
      <c r="J1" s="284"/>
      <c r="K1" s="284"/>
      <c r="L1" s="284"/>
      <c r="M1" s="284"/>
      <c r="N1" s="284"/>
    </row>
    <row r="2" spans="1:14" ht="18.75" customHeight="1">
      <c r="A2" s="266"/>
      <c r="B2" s="353" t="s">
        <v>408</v>
      </c>
      <c r="C2" s="347" t="s">
        <v>288</v>
      </c>
      <c r="D2" s="346"/>
      <c r="E2" s="350"/>
      <c r="F2" s="347" t="s">
        <v>322</v>
      </c>
      <c r="G2" s="346"/>
      <c r="H2" s="346"/>
      <c r="I2" s="350"/>
      <c r="J2" s="284"/>
      <c r="K2" s="284"/>
      <c r="L2" s="284"/>
      <c r="M2" s="284"/>
      <c r="N2" s="284"/>
    </row>
    <row r="3" spans="1:14" ht="141" customHeight="1">
      <c r="A3" s="263"/>
      <c r="B3" s="354"/>
      <c r="C3" s="281" t="s">
        <v>93</v>
      </c>
      <c r="D3" s="260" t="s">
        <v>94</v>
      </c>
      <c r="E3" s="261" t="s">
        <v>114</v>
      </c>
      <c r="F3" s="260" t="s">
        <v>110</v>
      </c>
      <c r="G3" s="260" t="s">
        <v>111</v>
      </c>
      <c r="H3" s="323" t="s">
        <v>431</v>
      </c>
      <c r="I3" s="261" t="s">
        <v>295</v>
      </c>
      <c r="J3" s="256"/>
      <c r="K3" s="256"/>
      <c r="L3" s="256"/>
      <c r="M3" s="256"/>
      <c r="N3" s="256"/>
    </row>
    <row r="4" spans="1:14">
      <c r="A4" s="259">
        <v>1990</v>
      </c>
      <c r="B4" s="287">
        <v>60.167000000000002</v>
      </c>
      <c r="C4" s="289">
        <v>18894.746999999999</v>
      </c>
      <c r="D4" s="285">
        <v>71.793999999999997</v>
      </c>
      <c r="E4" s="286">
        <v>51.655999999999999</v>
      </c>
      <c r="F4" s="283">
        <v>75.873999999999995</v>
      </c>
      <c r="G4" s="283">
        <v>116.477</v>
      </c>
      <c r="H4" s="276" t="s">
        <v>3</v>
      </c>
      <c r="I4" s="286">
        <v>95.317999999999998</v>
      </c>
      <c r="J4" s="256"/>
      <c r="K4" s="256"/>
      <c r="L4" s="256"/>
      <c r="M4" s="256"/>
      <c r="N4" s="256"/>
    </row>
    <row r="5" spans="1:14">
      <c r="A5" s="259">
        <v>1991</v>
      </c>
      <c r="B5" s="288">
        <v>57.786000000000001</v>
      </c>
      <c r="C5" s="289">
        <v>18132.649000000001</v>
      </c>
      <c r="D5" s="285">
        <v>69.430999999999997</v>
      </c>
      <c r="E5" s="286">
        <v>53.033999999999999</v>
      </c>
      <c r="F5" s="283">
        <v>75.933999999999997</v>
      </c>
      <c r="G5" s="283">
        <v>108.961</v>
      </c>
      <c r="H5" s="276" t="s">
        <v>3</v>
      </c>
      <c r="I5" s="286">
        <v>92.68</v>
      </c>
      <c r="J5" s="256"/>
      <c r="K5" s="256"/>
      <c r="L5" s="256"/>
      <c r="M5" s="256"/>
      <c r="N5" s="256"/>
    </row>
    <row r="6" spans="1:14">
      <c r="A6" s="259">
        <v>1992</v>
      </c>
      <c r="B6" s="288">
        <v>58.113</v>
      </c>
      <c r="C6" s="289">
        <v>17805.258999999998</v>
      </c>
      <c r="D6" s="285">
        <v>68.667000000000002</v>
      </c>
      <c r="E6" s="286">
        <v>54.021000000000001</v>
      </c>
      <c r="F6" s="283">
        <v>77.768000000000001</v>
      </c>
      <c r="G6" s="283">
        <v>107.57599999999999</v>
      </c>
      <c r="H6" s="276" t="s">
        <v>3</v>
      </c>
      <c r="I6" s="286">
        <v>93.265000000000001</v>
      </c>
      <c r="J6" s="256"/>
      <c r="K6" s="256"/>
      <c r="L6" s="256"/>
      <c r="M6" s="256"/>
      <c r="N6" s="256"/>
    </row>
    <row r="7" spans="1:14">
      <c r="A7" s="259">
        <v>1993</v>
      </c>
      <c r="B7" s="288">
        <v>59.875999999999998</v>
      </c>
      <c r="C7" s="289">
        <v>18015.513999999999</v>
      </c>
      <c r="D7" s="285">
        <v>70.177000000000007</v>
      </c>
      <c r="E7" s="286">
        <v>54.87</v>
      </c>
      <c r="F7" s="283">
        <v>79.191999999999993</v>
      </c>
      <c r="G7" s="283">
        <v>109.123</v>
      </c>
      <c r="H7" s="276" t="s">
        <v>3</v>
      </c>
      <c r="I7" s="286">
        <v>94.227999999999994</v>
      </c>
      <c r="J7" s="256"/>
      <c r="K7" s="256"/>
      <c r="L7" s="256"/>
      <c r="M7" s="256"/>
      <c r="N7" s="256"/>
    </row>
    <row r="8" spans="1:14">
      <c r="A8" s="259">
        <v>1994</v>
      </c>
      <c r="B8" s="288">
        <v>63.551000000000002</v>
      </c>
      <c r="C8" s="289">
        <v>18617.521000000001</v>
      </c>
      <c r="D8" s="285">
        <v>72.837999999999994</v>
      </c>
      <c r="E8" s="286">
        <v>56.567</v>
      </c>
      <c r="F8" s="283">
        <v>81.334000000000003</v>
      </c>
      <c r="G8" s="283">
        <v>112.346</v>
      </c>
      <c r="H8" s="276" t="s">
        <v>3</v>
      </c>
      <c r="I8" s="286">
        <v>96.588999999999999</v>
      </c>
      <c r="J8" s="256"/>
      <c r="K8" s="256"/>
      <c r="L8" s="256"/>
      <c r="M8" s="256"/>
      <c r="N8" s="256"/>
    </row>
    <row r="9" spans="1:14">
      <c r="A9" s="259">
        <v>1995</v>
      </c>
      <c r="B9" s="288">
        <v>65.677000000000007</v>
      </c>
      <c r="C9" s="289">
        <v>19015.103999999999</v>
      </c>
      <c r="D9" s="285">
        <v>74.977000000000004</v>
      </c>
      <c r="E9" s="286">
        <v>58.207999999999998</v>
      </c>
      <c r="F9" s="283">
        <v>82.298000000000002</v>
      </c>
      <c r="G9" s="283">
        <v>112.83199999999999</v>
      </c>
      <c r="H9" s="276" t="s">
        <v>3</v>
      </c>
      <c r="I9" s="286">
        <v>96.984999999999999</v>
      </c>
      <c r="J9" s="256"/>
      <c r="K9" s="256"/>
      <c r="L9" s="256"/>
      <c r="M9" s="256"/>
      <c r="N9" s="256"/>
    </row>
    <row r="10" spans="1:14">
      <c r="A10" s="259">
        <v>1996</v>
      </c>
      <c r="B10" s="288">
        <v>67.203000000000003</v>
      </c>
      <c r="C10" s="289">
        <v>19532.996999999999</v>
      </c>
      <c r="D10" s="285">
        <v>77.203000000000003</v>
      </c>
      <c r="E10" s="286">
        <v>60.463000000000001</v>
      </c>
      <c r="F10" s="283">
        <v>81.977000000000004</v>
      </c>
      <c r="G10" s="283">
        <v>111.14700000000001</v>
      </c>
      <c r="H10" s="276" t="s">
        <v>3</v>
      </c>
      <c r="I10" s="286">
        <v>96.052999999999997</v>
      </c>
      <c r="J10" s="256"/>
      <c r="K10" s="256"/>
      <c r="L10" s="256"/>
      <c r="M10" s="256"/>
      <c r="N10" s="256"/>
    </row>
    <row r="11" spans="1:14">
      <c r="A11" s="259">
        <v>1997</v>
      </c>
      <c r="B11" s="288">
        <v>70.769000000000005</v>
      </c>
      <c r="C11" s="289">
        <v>20096.878000000001</v>
      </c>
      <c r="D11" s="285">
        <v>80.066000000000003</v>
      </c>
      <c r="E11" s="286">
        <v>63.856000000000002</v>
      </c>
      <c r="F11" s="283">
        <v>83.905000000000001</v>
      </c>
      <c r="G11" s="283">
        <v>110.82599999999999</v>
      </c>
      <c r="H11" s="276" t="s">
        <v>3</v>
      </c>
      <c r="I11" s="286">
        <v>96.858000000000004</v>
      </c>
      <c r="J11" s="256"/>
      <c r="K11" s="256"/>
      <c r="L11" s="256"/>
      <c r="M11" s="256"/>
      <c r="N11" s="256"/>
    </row>
    <row r="12" spans="1:14">
      <c r="A12" s="259">
        <v>1998</v>
      </c>
      <c r="B12" s="288">
        <v>74.215000000000003</v>
      </c>
      <c r="C12" s="289">
        <v>20559.278999999999</v>
      </c>
      <c r="D12" s="285">
        <v>82.299000000000007</v>
      </c>
      <c r="E12" s="286">
        <v>67.962999999999994</v>
      </c>
      <c r="F12" s="283">
        <v>86.010999999999996</v>
      </c>
      <c r="G12" s="283">
        <v>109.199</v>
      </c>
      <c r="H12" s="276" t="s">
        <v>3</v>
      </c>
      <c r="I12" s="286">
        <v>97.53</v>
      </c>
      <c r="J12" s="256"/>
      <c r="K12" s="256"/>
      <c r="L12" s="256"/>
      <c r="M12" s="256"/>
      <c r="N12" s="256"/>
    </row>
    <row r="13" spans="1:14">
      <c r="A13" s="259">
        <v>1999</v>
      </c>
      <c r="B13" s="288">
        <v>79.17</v>
      </c>
      <c r="C13" s="289">
        <v>21153.731</v>
      </c>
      <c r="D13" s="285">
        <v>84.912000000000006</v>
      </c>
      <c r="E13" s="286">
        <v>71.992999999999995</v>
      </c>
      <c r="F13" s="283">
        <v>89.174999999999997</v>
      </c>
      <c r="G13" s="283">
        <v>109.96899999999999</v>
      </c>
      <c r="H13" s="276" t="s">
        <v>3</v>
      </c>
      <c r="I13" s="286">
        <v>99.817999999999998</v>
      </c>
      <c r="J13" s="256"/>
      <c r="K13" s="256"/>
      <c r="L13" s="256"/>
      <c r="M13" s="256"/>
      <c r="N13" s="256"/>
    </row>
    <row r="14" spans="1:14">
      <c r="A14" s="259">
        <v>2000</v>
      </c>
      <c r="B14" s="288">
        <v>84.143000000000001</v>
      </c>
      <c r="C14" s="289">
        <v>21685.109</v>
      </c>
      <c r="D14" s="285">
        <v>87.944000000000003</v>
      </c>
      <c r="E14" s="286">
        <v>75.841999999999999</v>
      </c>
      <c r="F14" s="283">
        <v>92.453999999999994</v>
      </c>
      <c r="G14" s="283">
        <v>110.944</v>
      </c>
      <c r="H14" s="276" t="s">
        <v>3</v>
      </c>
      <c r="I14" s="286">
        <v>101.74</v>
      </c>
      <c r="J14" s="256"/>
      <c r="K14" s="256"/>
      <c r="L14" s="256"/>
      <c r="M14" s="256"/>
      <c r="N14" s="256"/>
    </row>
    <row r="15" spans="1:14">
      <c r="A15" s="259">
        <v>2001</v>
      </c>
      <c r="B15" s="288">
        <v>85.450999999999993</v>
      </c>
      <c r="C15" s="289">
        <v>21670.415000000001</v>
      </c>
      <c r="D15" s="285">
        <v>88.566999999999993</v>
      </c>
      <c r="E15" s="286">
        <v>78.018000000000001</v>
      </c>
      <c r="F15" s="283">
        <v>93.954999999999998</v>
      </c>
      <c r="G15" s="283">
        <v>109.52800000000001</v>
      </c>
      <c r="H15" s="276" t="s">
        <v>3</v>
      </c>
      <c r="I15" s="286">
        <v>101.724</v>
      </c>
      <c r="J15" s="256"/>
      <c r="K15" s="256"/>
      <c r="L15" s="256"/>
      <c r="M15" s="256"/>
      <c r="N15" s="256"/>
    </row>
    <row r="16" spans="1:14">
      <c r="A16" s="259">
        <v>2002</v>
      </c>
      <c r="B16" s="288">
        <v>87.971000000000004</v>
      </c>
      <c r="C16" s="289">
        <v>21960.988000000001</v>
      </c>
      <c r="D16" s="285">
        <v>90.064999999999998</v>
      </c>
      <c r="E16" s="286">
        <v>79.543000000000006</v>
      </c>
      <c r="F16" s="283">
        <v>95.447000000000003</v>
      </c>
      <c r="G16" s="283">
        <v>110.596</v>
      </c>
      <c r="H16" s="276" t="s">
        <v>3</v>
      </c>
      <c r="I16" s="286">
        <v>102.875</v>
      </c>
      <c r="J16" s="256"/>
      <c r="K16" s="256"/>
      <c r="L16" s="256"/>
      <c r="M16" s="256"/>
      <c r="N16" s="256"/>
    </row>
    <row r="17" spans="1:9">
      <c r="A17" s="259">
        <v>2003</v>
      </c>
      <c r="B17" s="288">
        <v>89.558999999999997</v>
      </c>
      <c r="C17" s="289">
        <v>22237.88</v>
      </c>
      <c r="D17" s="285">
        <v>91.721000000000004</v>
      </c>
      <c r="E17" s="286">
        <v>81.587999999999994</v>
      </c>
      <c r="F17" s="283">
        <v>95.959000000000003</v>
      </c>
      <c r="G17" s="283">
        <v>109.76900000000001</v>
      </c>
      <c r="H17" s="276" t="s">
        <v>3</v>
      </c>
      <c r="I17" s="286">
        <v>102.536</v>
      </c>
    </row>
    <row r="18" spans="1:9">
      <c r="A18" s="259">
        <v>2004</v>
      </c>
      <c r="B18" s="288">
        <v>92.605000000000004</v>
      </c>
      <c r="C18" s="289">
        <v>22963.59</v>
      </c>
      <c r="D18" s="285">
        <v>95.066000000000003</v>
      </c>
      <c r="E18" s="286">
        <v>85.156999999999996</v>
      </c>
      <c r="F18" s="283">
        <v>96.087000000000003</v>
      </c>
      <c r="G18" s="283">
        <v>108.745</v>
      </c>
      <c r="H18" s="276" t="s">
        <v>3</v>
      </c>
      <c r="I18" s="286">
        <v>101.995</v>
      </c>
    </row>
    <row r="19" spans="1:9">
      <c r="A19" s="259">
        <v>2005</v>
      </c>
      <c r="B19" s="288">
        <v>95.551000000000002</v>
      </c>
      <c r="C19" s="289">
        <v>23118.826000000001</v>
      </c>
      <c r="D19" s="285">
        <v>96.301000000000002</v>
      </c>
      <c r="E19" s="286">
        <v>89.986000000000004</v>
      </c>
      <c r="F19" s="283">
        <v>98.478999999999999</v>
      </c>
      <c r="G19" s="283">
        <v>106.185</v>
      </c>
      <c r="H19" s="276" t="s">
        <v>3</v>
      </c>
      <c r="I19" s="286">
        <v>102.07599999999999</v>
      </c>
    </row>
    <row r="20" spans="1:9">
      <c r="A20" s="259">
        <v>2006</v>
      </c>
      <c r="B20" s="288">
        <v>98.084000000000003</v>
      </c>
      <c r="C20" s="289">
        <v>23420.866999999998</v>
      </c>
      <c r="D20" s="285">
        <v>97.953999999999994</v>
      </c>
      <c r="E20" s="286">
        <v>95.418999999999997</v>
      </c>
      <c r="F20" s="283">
        <v>99.784999999999997</v>
      </c>
      <c r="G20" s="283">
        <v>102.79300000000001</v>
      </c>
      <c r="H20" s="276" t="s">
        <v>3</v>
      </c>
      <c r="I20" s="286">
        <v>101.23</v>
      </c>
    </row>
    <row r="21" spans="1:9">
      <c r="A21" s="259">
        <v>2007</v>
      </c>
      <c r="B21" s="288">
        <v>100</v>
      </c>
      <c r="C21" s="289">
        <v>23827.101999999999</v>
      </c>
      <c r="D21" s="285">
        <v>100</v>
      </c>
      <c r="E21" s="286">
        <v>100</v>
      </c>
      <c r="F21" s="283">
        <v>100</v>
      </c>
      <c r="G21" s="283">
        <v>100</v>
      </c>
      <c r="H21" s="276" t="s">
        <v>3</v>
      </c>
      <c r="I21" s="286">
        <v>100</v>
      </c>
    </row>
    <row r="22" spans="1:9">
      <c r="A22" s="259">
        <v>2008</v>
      </c>
      <c r="B22" s="288">
        <v>99.801000000000002</v>
      </c>
      <c r="C22" s="289">
        <v>23983.010999999999</v>
      </c>
      <c r="D22" s="285">
        <v>100.926</v>
      </c>
      <c r="E22" s="286">
        <v>103.688</v>
      </c>
      <c r="F22" s="283">
        <v>99.153000000000006</v>
      </c>
      <c r="G22" s="283">
        <v>96.251999999999995</v>
      </c>
      <c r="H22" s="276" t="s">
        <v>3</v>
      </c>
      <c r="I22" s="286">
        <v>97.802000000000007</v>
      </c>
    </row>
    <row r="23" spans="1:9">
      <c r="A23" s="259">
        <v>2009</v>
      </c>
      <c r="B23" s="288">
        <v>94.441000000000003</v>
      </c>
      <c r="C23" s="289">
        <v>22749.777999999998</v>
      </c>
      <c r="D23" s="285">
        <v>96.192999999999998</v>
      </c>
      <c r="E23" s="286">
        <v>103.206</v>
      </c>
      <c r="F23" s="283">
        <v>98.912999999999997</v>
      </c>
      <c r="G23" s="283">
        <v>91.507000000000005</v>
      </c>
      <c r="H23" s="276" t="s">
        <v>3</v>
      </c>
      <c r="I23" s="286">
        <v>95.397000000000006</v>
      </c>
    </row>
    <row r="24" spans="1:9">
      <c r="A24" s="259">
        <v>2010</v>
      </c>
      <c r="B24" s="288">
        <v>98.094999999999999</v>
      </c>
      <c r="C24" s="289">
        <v>23226.116000000002</v>
      </c>
      <c r="D24" s="285">
        <v>98.760999999999996</v>
      </c>
      <c r="E24" s="286">
        <v>104.842</v>
      </c>
      <c r="F24" s="283">
        <v>100.633</v>
      </c>
      <c r="G24" s="283">
        <v>93.563999999999993</v>
      </c>
      <c r="H24" s="276" t="s">
        <v>3</v>
      </c>
      <c r="I24" s="286">
        <v>96.935000000000002</v>
      </c>
    </row>
    <row r="25" spans="1:9">
      <c r="A25" s="259">
        <v>2011</v>
      </c>
      <c r="B25" s="288">
        <v>101.807</v>
      </c>
      <c r="C25" s="289">
        <v>23611.025000000001</v>
      </c>
      <c r="D25" s="285">
        <v>100.797</v>
      </c>
      <c r="E25" s="286">
        <v>107.67400000000001</v>
      </c>
      <c r="F25" s="283">
        <v>102.738</v>
      </c>
      <c r="G25" s="283">
        <v>94.551000000000002</v>
      </c>
      <c r="H25" s="276" t="s">
        <v>3</v>
      </c>
      <c r="I25" s="286">
        <v>98.32</v>
      </c>
    </row>
    <row r="26" spans="1:9">
      <c r="A26" s="259">
        <v>2012</v>
      </c>
      <c r="B26" s="288">
        <v>103.863</v>
      </c>
      <c r="C26" s="289">
        <v>24123.298999999999</v>
      </c>
      <c r="D26" s="285">
        <v>103.399</v>
      </c>
      <c r="E26" s="286">
        <v>111.24</v>
      </c>
      <c r="F26" s="283">
        <v>102.587</v>
      </c>
      <c r="G26" s="283">
        <v>93.367999999999995</v>
      </c>
      <c r="H26" s="276" t="s">
        <v>3</v>
      </c>
      <c r="I26" s="286">
        <v>97.506</v>
      </c>
    </row>
    <row r="27" spans="1:9">
      <c r="A27" s="259">
        <v>2013</v>
      </c>
      <c r="B27" s="288">
        <v>106.506</v>
      </c>
      <c r="C27" s="289">
        <v>24424.350999999999</v>
      </c>
      <c r="D27" s="285">
        <v>104.699</v>
      </c>
      <c r="E27" s="286">
        <v>114.056</v>
      </c>
      <c r="F27" s="283">
        <v>103.902</v>
      </c>
      <c r="G27" s="283">
        <v>93.38</v>
      </c>
      <c r="H27" s="276" t="s">
        <v>3</v>
      </c>
      <c r="I27" s="286">
        <v>98.253</v>
      </c>
    </row>
    <row r="28" spans="1:9">
      <c r="A28" s="257"/>
      <c r="B28" s="279"/>
      <c r="C28" s="278"/>
      <c r="D28" s="270"/>
      <c r="E28" s="279"/>
      <c r="F28" s="269"/>
      <c r="G28" s="272"/>
      <c r="H28" s="256"/>
      <c r="I28" s="259"/>
    </row>
    <row r="29" spans="1:9" ht="60">
      <c r="A29" s="273" t="s">
        <v>147</v>
      </c>
      <c r="B29" s="279"/>
      <c r="C29" s="278"/>
      <c r="D29" s="270"/>
      <c r="E29" s="279"/>
      <c r="F29" s="269"/>
      <c r="G29" s="272"/>
      <c r="H29" s="256"/>
      <c r="I29" s="259"/>
    </row>
    <row r="30" spans="1:9">
      <c r="A30" s="268" t="s">
        <v>121</v>
      </c>
      <c r="B30" s="280">
        <v>2.5126325838971342</v>
      </c>
      <c r="C30" s="277">
        <v>1.1166162735096741</v>
      </c>
      <c r="D30" s="282">
        <v>1.6719800017110265</v>
      </c>
      <c r="E30" s="280">
        <v>3.5482435869210738</v>
      </c>
      <c r="F30" s="271">
        <v>1.3805203300388369</v>
      </c>
      <c r="G30" s="271">
        <v>-1.0001699456621216</v>
      </c>
      <c r="H30" s="271" t="s">
        <v>246</v>
      </c>
      <c r="I30" s="280">
        <v>0.10321343078882883</v>
      </c>
    </row>
    <row r="31" spans="1:9">
      <c r="A31" s="268" t="s">
        <v>197</v>
      </c>
      <c r="B31" s="280">
        <v>1.198736318044924</v>
      </c>
      <c r="C31" s="277">
        <v>0.60943343489210378</v>
      </c>
      <c r="D31" s="282">
        <v>1.0211295617166494</v>
      </c>
      <c r="E31" s="280">
        <v>3.075428181168216</v>
      </c>
      <c r="F31" s="271">
        <v>0.58553461400239204</v>
      </c>
      <c r="G31" s="271">
        <v>-1.8208496779786643</v>
      </c>
      <c r="H31" s="271" t="s">
        <v>246</v>
      </c>
      <c r="I31" s="280">
        <v>-0.65220271228904059</v>
      </c>
    </row>
    <row r="32" spans="1:9">
      <c r="A32" s="257"/>
      <c r="B32" s="279"/>
      <c r="C32" s="278"/>
      <c r="D32" s="270"/>
      <c r="E32" s="279"/>
      <c r="F32" s="269"/>
      <c r="G32" s="269"/>
      <c r="H32" s="269"/>
      <c r="I32" s="279"/>
    </row>
    <row r="33" spans="1:14" ht="30">
      <c r="A33" s="273" t="s">
        <v>122</v>
      </c>
      <c r="B33" s="279"/>
      <c r="C33" s="278"/>
      <c r="D33" s="270"/>
      <c r="E33" s="279"/>
      <c r="F33" s="269"/>
      <c r="G33" s="269"/>
      <c r="H33" s="269"/>
      <c r="I33" s="279"/>
      <c r="J33" s="256"/>
      <c r="K33" s="256"/>
      <c r="L33" s="256"/>
      <c r="M33" s="256"/>
      <c r="N33" s="256"/>
    </row>
    <row r="34" spans="1:14">
      <c r="A34" s="268" t="s">
        <v>121</v>
      </c>
      <c r="B34" s="280">
        <v>72.62452839596456</v>
      </c>
      <c r="C34" s="277">
        <v>27.671987351828527</v>
      </c>
      <c r="D34" s="282">
        <v>44.021784550240973</v>
      </c>
      <c r="E34" s="280">
        <v>115.34768468328944</v>
      </c>
      <c r="F34" s="271">
        <v>35.207053799720597</v>
      </c>
      <c r="G34" s="271">
        <v>-19.83996840577969</v>
      </c>
      <c r="H34" s="271" t="s">
        <v>246</v>
      </c>
      <c r="I34" s="280">
        <v>2.2954740972324248</v>
      </c>
      <c r="J34" s="256"/>
      <c r="K34" s="256"/>
      <c r="L34" s="256"/>
      <c r="M34" s="256"/>
      <c r="N34" s="256"/>
    </row>
    <row r="35" spans="1:14">
      <c r="A35" s="268" t="s">
        <v>197</v>
      </c>
      <c r="B35" s="280">
        <v>8.6990193718537725</v>
      </c>
      <c r="C35" s="277">
        <v>4.3448270253861425</v>
      </c>
      <c r="D35" s="282">
        <v>7.3706399725859528</v>
      </c>
      <c r="E35" s="280">
        <v>23.619229657946779</v>
      </c>
      <c r="F35" s="271">
        <v>4.1714477198184428</v>
      </c>
      <c r="G35" s="271">
        <v>-12.070443094599055</v>
      </c>
      <c r="H35" s="271" t="s">
        <v>246</v>
      </c>
      <c r="I35" s="280">
        <v>-4.4770563109839667</v>
      </c>
      <c r="J35" s="256"/>
      <c r="K35" s="256"/>
      <c r="L35" s="256"/>
      <c r="M35" s="256"/>
      <c r="N35" s="256"/>
    </row>
    <row r="36" spans="1:14">
      <c r="A36" s="268"/>
      <c r="B36" s="264"/>
      <c r="C36" s="264"/>
      <c r="D36" s="265"/>
      <c r="E36" s="262"/>
      <c r="F36" s="262"/>
      <c r="G36" s="262"/>
      <c r="H36" s="262"/>
      <c r="I36" s="267"/>
      <c r="J36" s="267"/>
      <c r="K36" s="267"/>
      <c r="L36" s="258"/>
      <c r="M36" s="258"/>
      <c r="N36" s="262"/>
    </row>
    <row r="37" spans="1:14">
      <c r="A37" s="257"/>
      <c r="B37" s="256"/>
      <c r="C37" s="256"/>
      <c r="D37" s="256"/>
      <c r="E37" s="256"/>
      <c r="F37" s="256"/>
      <c r="G37" s="256"/>
      <c r="H37" s="256"/>
      <c r="I37" s="256"/>
      <c r="J37" s="256"/>
      <c r="K37" s="256"/>
      <c r="L37" s="256"/>
      <c r="M37" s="256"/>
      <c r="N37" s="256"/>
    </row>
    <row r="38" spans="1:14">
      <c r="A38" s="257"/>
      <c r="B38" s="348" t="s">
        <v>118</v>
      </c>
      <c r="C38" s="348"/>
      <c r="D38" s="348"/>
      <c r="E38" s="348"/>
      <c r="F38" s="348"/>
      <c r="G38" s="348"/>
      <c r="H38" s="348"/>
      <c r="I38" s="348"/>
      <c r="J38" s="348"/>
      <c r="K38" s="348"/>
      <c r="L38" s="348"/>
      <c r="M38" s="348"/>
      <c r="N38" s="348"/>
    </row>
    <row r="39" spans="1:14">
      <c r="A39" s="256"/>
      <c r="B39" s="348"/>
      <c r="C39" s="348"/>
      <c r="D39" s="348"/>
      <c r="E39" s="348"/>
      <c r="F39" s="348"/>
      <c r="G39" s="348"/>
      <c r="H39" s="348"/>
      <c r="I39" s="348"/>
      <c r="J39" s="348"/>
      <c r="K39" s="348"/>
      <c r="L39" s="348"/>
      <c r="M39" s="348"/>
      <c r="N39" s="348"/>
    </row>
    <row r="40" spans="1:14">
      <c r="A40" s="256"/>
      <c r="B40" s="349" t="s">
        <v>117</v>
      </c>
      <c r="C40" s="349"/>
      <c r="D40" s="349"/>
      <c r="E40" s="349"/>
      <c r="F40" s="349"/>
      <c r="G40" s="349"/>
      <c r="H40" s="349"/>
      <c r="I40" s="349"/>
      <c r="J40" s="349"/>
      <c r="K40" s="349"/>
      <c r="L40" s="349"/>
      <c r="M40" s="349"/>
      <c r="N40" s="349"/>
    </row>
    <row r="41" spans="1:14">
      <c r="A41" s="256"/>
      <c r="B41" s="349"/>
      <c r="C41" s="349"/>
      <c r="D41" s="349"/>
      <c r="E41" s="349"/>
      <c r="F41" s="349"/>
      <c r="G41" s="349"/>
      <c r="H41" s="349"/>
      <c r="I41" s="349"/>
      <c r="J41" s="349"/>
      <c r="K41" s="349"/>
      <c r="L41" s="349"/>
      <c r="M41" s="349"/>
      <c r="N41" s="349"/>
    </row>
    <row r="42" spans="1:14">
      <c r="A42" s="256"/>
      <c r="B42" s="345" t="s">
        <v>294</v>
      </c>
      <c r="C42" s="345"/>
      <c r="D42" s="345"/>
      <c r="E42" s="345"/>
      <c r="F42" s="345"/>
      <c r="G42" s="345"/>
      <c r="H42" s="345"/>
      <c r="I42" s="345"/>
      <c r="J42" s="345"/>
      <c r="K42" s="345"/>
      <c r="L42" s="345"/>
      <c r="M42" s="345"/>
      <c r="N42" s="345"/>
    </row>
    <row r="43" spans="1:14">
      <c r="A43" s="256"/>
      <c r="B43" s="275" t="s">
        <v>136</v>
      </c>
      <c r="C43" s="275"/>
      <c r="D43" s="274"/>
      <c r="E43" s="274"/>
      <c r="F43" s="274"/>
      <c r="G43" s="274"/>
      <c r="H43" s="274"/>
      <c r="I43" s="274"/>
      <c r="J43" s="274"/>
      <c r="K43" s="274"/>
      <c r="L43" s="274"/>
      <c r="M43" s="274"/>
      <c r="N43" s="274"/>
    </row>
    <row r="44" spans="1:14">
      <c r="A44" s="256"/>
      <c r="B44" s="274"/>
      <c r="C44" s="274"/>
      <c r="D44" s="274"/>
      <c r="E44" s="274"/>
      <c r="F44" s="274"/>
      <c r="G44" s="274"/>
      <c r="H44" s="274"/>
      <c r="I44" s="274"/>
      <c r="J44" s="274"/>
      <c r="K44" s="274"/>
      <c r="L44" s="274"/>
      <c r="M44" s="274"/>
      <c r="N44" s="274"/>
    </row>
    <row r="45" spans="1:14">
      <c r="A45" s="256"/>
      <c r="B45" s="313" t="s">
        <v>413</v>
      </c>
      <c r="C45" s="256"/>
      <c r="D45" s="256"/>
      <c r="E45" s="256"/>
      <c r="F45" s="256"/>
      <c r="G45" s="256"/>
      <c r="H45" s="256"/>
      <c r="I45" s="256"/>
      <c r="J45" s="256"/>
      <c r="K45" s="256"/>
      <c r="L45" s="256"/>
      <c r="M45" s="256"/>
      <c r="N45" s="256"/>
    </row>
  </sheetData>
  <mergeCells count="7">
    <mergeCell ref="B1:I1"/>
    <mergeCell ref="B38:N39"/>
    <mergeCell ref="B40:N41"/>
    <mergeCell ref="B42:N42"/>
    <mergeCell ref="C2:E2"/>
    <mergeCell ref="F2:I2"/>
    <mergeCell ref="B2:B3"/>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I24"/>
  <sheetViews>
    <sheetView view="pageLayout" workbookViewId="0">
      <selection activeCell="A3" sqref="A3:A9"/>
    </sheetView>
  </sheetViews>
  <sheetFormatPr defaultRowHeight="15"/>
  <cols>
    <col min="1" max="1" width="34.85546875" customWidth="1"/>
    <col min="2" max="2" width="5.5703125" bestFit="1" customWidth="1"/>
    <col min="3" max="3" width="11.5703125" style="318" customWidth="1"/>
    <col min="4" max="4" width="11.85546875" style="318" customWidth="1"/>
    <col min="5" max="5" width="12.5703125" style="318" customWidth="1"/>
    <col min="6" max="6" width="12.42578125" customWidth="1"/>
    <col min="7" max="7" width="11.85546875" bestFit="1" customWidth="1"/>
    <col min="8" max="8" width="11.5703125" customWidth="1"/>
    <col min="9" max="9" width="9.7109375" bestFit="1" customWidth="1"/>
  </cols>
  <sheetData>
    <row r="1" spans="1:9" ht="45">
      <c r="A1" s="81" t="s">
        <v>247</v>
      </c>
      <c r="B1" s="90" t="s">
        <v>238</v>
      </c>
      <c r="C1" s="322" t="s">
        <v>240</v>
      </c>
      <c r="D1" s="322" t="s">
        <v>241</v>
      </c>
      <c r="E1" s="322" t="s">
        <v>243</v>
      </c>
      <c r="F1" s="249" t="s">
        <v>427</v>
      </c>
      <c r="G1" s="90" t="s">
        <v>239</v>
      </c>
      <c r="H1" s="90" t="s">
        <v>242</v>
      </c>
      <c r="I1" s="322" t="s">
        <v>428</v>
      </c>
    </row>
    <row r="2" spans="1:9" s="318" customFormat="1">
      <c r="A2" s="341" t="s">
        <v>418</v>
      </c>
      <c r="B2" s="341"/>
      <c r="C2" s="341"/>
      <c r="D2" s="341"/>
      <c r="E2" s="341"/>
      <c r="F2" s="341"/>
      <c r="G2" s="341"/>
      <c r="H2" s="341"/>
      <c r="I2" s="341"/>
    </row>
    <row r="3" spans="1:9" ht="23.25" customHeight="1">
      <c r="A3" s="333" t="s">
        <v>135</v>
      </c>
      <c r="B3" s="247">
        <f>'T-1'!T30</f>
        <v>0.77684805059385909</v>
      </c>
      <c r="C3" s="247">
        <v>4.3148060280478129</v>
      </c>
      <c r="D3" s="247">
        <v>1.5844764336571338</v>
      </c>
      <c r="E3" s="247">
        <v>-0.18807876447786143</v>
      </c>
      <c r="F3" s="246">
        <v>3.1181765901492797</v>
      </c>
      <c r="G3" s="247">
        <f>'T-1'!N30</f>
        <v>0.94287135587118875</v>
      </c>
      <c r="H3" s="247">
        <f>'T-1'!P30</f>
        <v>1.5841207039706706</v>
      </c>
      <c r="I3" s="247">
        <f>'T-1'!S30</f>
        <v>-0.89728769765587968</v>
      </c>
    </row>
    <row r="4" spans="1:9" ht="24.75" customHeight="1">
      <c r="A4" s="333" t="s">
        <v>423</v>
      </c>
      <c r="B4" s="247">
        <f>'T-2'!R30</f>
        <v>0.79436751085526502</v>
      </c>
      <c r="C4" s="247">
        <v>2.7220336387656419</v>
      </c>
      <c r="D4" s="247">
        <v>0.90236665318574882</v>
      </c>
      <c r="E4" s="247">
        <v>0.17160165059346699</v>
      </c>
      <c r="F4" s="246">
        <v>-13.174548814754999</v>
      </c>
      <c r="G4" s="247">
        <f>'T-2'!M30</f>
        <v>-8.4195359793504121E-2</v>
      </c>
      <c r="H4" s="255" t="s">
        <v>246</v>
      </c>
      <c r="I4" s="247">
        <f>'T-2'!Q30</f>
        <v>-0.34083716535557862</v>
      </c>
    </row>
    <row r="5" spans="1:9" ht="23.25" customHeight="1">
      <c r="A5" s="333" t="s">
        <v>248</v>
      </c>
      <c r="B5" s="247">
        <f>'T-3'!R30</f>
        <v>0.16251105905786822</v>
      </c>
      <c r="C5" s="247">
        <v>2.4781768987778507</v>
      </c>
      <c r="D5" s="247">
        <v>0.48431993433120102</v>
      </c>
      <c r="E5" s="247">
        <v>-1.5378744149789458</v>
      </c>
      <c r="F5" s="246" t="s">
        <v>246</v>
      </c>
      <c r="G5" s="247">
        <f>'T-3'!M30</f>
        <v>-2.1847734758790094</v>
      </c>
      <c r="H5" s="255" t="s">
        <v>246</v>
      </c>
      <c r="I5" s="247">
        <f>'T-3'!Q30</f>
        <v>-0.16849237660852001</v>
      </c>
    </row>
    <row r="6" spans="1:9" ht="39.75" customHeight="1">
      <c r="A6" s="333" t="s">
        <v>11</v>
      </c>
      <c r="B6" s="247">
        <f>'T-4'!R30</f>
        <v>-0.53255047314610948</v>
      </c>
      <c r="C6" s="247">
        <v>0.86014349260150613</v>
      </c>
      <c r="D6" s="247">
        <v>-2.9614683924309992</v>
      </c>
      <c r="E6" s="247">
        <v>-1.1267416269831076</v>
      </c>
      <c r="F6" s="246" t="s">
        <v>246</v>
      </c>
      <c r="G6" s="247">
        <f>'T-4'!M30</f>
        <v>-1.7407060430310484</v>
      </c>
      <c r="H6" s="255" t="s">
        <v>246</v>
      </c>
      <c r="I6" s="247">
        <f>'T-4'!Q30</f>
        <v>3.5618236998312458</v>
      </c>
    </row>
    <row r="7" spans="1:9" ht="28.5" customHeight="1">
      <c r="A7" s="333" t="s">
        <v>98</v>
      </c>
      <c r="B7" s="247">
        <f>'T-5'!R30</f>
        <v>-2.0853093804301448</v>
      </c>
      <c r="C7" s="247">
        <v>0.26592245167902373</v>
      </c>
      <c r="D7" s="247">
        <v>-1.9553605445642219</v>
      </c>
      <c r="E7" s="247">
        <v>-2.5061910536635756</v>
      </c>
      <c r="F7" s="246">
        <v>-3.8459561101432893</v>
      </c>
      <c r="G7" s="247">
        <f>'T-5'!M30</f>
        <v>0.43404637799426826</v>
      </c>
      <c r="H7" s="255" t="s">
        <v>246</v>
      </c>
      <c r="I7" s="247">
        <f>'T-5'!Q30</f>
        <v>-0.91038942374729315</v>
      </c>
    </row>
    <row r="8" spans="1:9" ht="24" customHeight="1">
      <c r="A8" s="333" t="s">
        <v>424</v>
      </c>
      <c r="B8" s="247">
        <f>'T-6'!R30</f>
        <v>-1.6830840058885466</v>
      </c>
      <c r="C8" s="247">
        <v>0.68758497863214973</v>
      </c>
      <c r="D8" s="247">
        <v>-2.3330738167398501</v>
      </c>
      <c r="E8" s="247">
        <v>-1.3122491791059399</v>
      </c>
      <c r="F8" s="246">
        <v>-2.940204196128704</v>
      </c>
      <c r="G8" s="247">
        <f>'T-6'!M30</f>
        <v>-1.0136380416805979</v>
      </c>
      <c r="H8" s="255" t="s">
        <v>246</v>
      </c>
      <c r="I8" s="247">
        <f>'T-6'!Q30</f>
        <v>1.1034959554425905</v>
      </c>
    </row>
    <row r="9" spans="1:9" ht="36" customHeight="1">
      <c r="A9" s="333" t="s">
        <v>425</v>
      </c>
      <c r="B9" s="247">
        <f>'T-10'!R30</f>
        <v>-0.45399320506407381</v>
      </c>
      <c r="C9" s="247">
        <v>0.53805609903017082</v>
      </c>
      <c r="D9" s="247">
        <v>-0.94709224693058092</v>
      </c>
      <c r="E9" s="247">
        <v>-1.1583818449988681</v>
      </c>
      <c r="F9" s="246">
        <v>-17.631268101270649</v>
      </c>
      <c r="G9" s="247">
        <f>'T-10'!M30</f>
        <v>1.1014780506869215</v>
      </c>
      <c r="H9" s="255" t="s">
        <v>246</v>
      </c>
      <c r="I9" s="247">
        <f>'T-10'!Q30</f>
        <v>-2.6903222730390364</v>
      </c>
    </row>
    <row r="10" spans="1:9" s="318" customFormat="1" ht="20.25" customHeight="1">
      <c r="A10" s="341" t="s">
        <v>419</v>
      </c>
      <c r="B10" s="341"/>
      <c r="C10" s="341"/>
      <c r="D10" s="341"/>
      <c r="E10" s="341"/>
      <c r="F10" s="341"/>
      <c r="G10" s="341"/>
      <c r="H10" s="341"/>
      <c r="I10" s="341"/>
    </row>
    <row r="11" spans="1:9" ht="29.25" customHeight="1">
      <c r="A11" s="333" t="s">
        <v>250</v>
      </c>
      <c r="B11" s="247">
        <f>'T-12'!X30</f>
        <v>0.93794684520842608</v>
      </c>
      <c r="C11" s="247">
        <v>3.0060811569536883</v>
      </c>
      <c r="D11" s="247">
        <v>1.3575981083072897</v>
      </c>
      <c r="E11" s="247">
        <v>0.30491133758854261</v>
      </c>
      <c r="F11" s="246">
        <f>'T-12'!O31</f>
        <v>22.077648034888718</v>
      </c>
      <c r="G11" s="247">
        <f>'T-12'!P30</f>
        <v>-0.22940116470484551</v>
      </c>
      <c r="H11" s="247" t="str">
        <f>'T-12'!S30</f>
        <v>-</v>
      </c>
      <c r="I11" s="247">
        <f>'T-12'!W30</f>
        <v>-1.6746996167261829</v>
      </c>
    </row>
    <row r="12" spans="1:9" ht="26.25" customHeight="1">
      <c r="A12" s="333" t="s">
        <v>251</v>
      </c>
      <c r="B12" s="247">
        <f>'T-13'!Z30</f>
        <v>0.80588719520946483</v>
      </c>
      <c r="C12" s="247">
        <v>2.3668101385317719</v>
      </c>
      <c r="D12" s="247">
        <v>3.4913564541401598</v>
      </c>
      <c r="E12" s="247">
        <v>5.9094302209850014E-2</v>
      </c>
      <c r="F12" s="246">
        <f>'T-13'!P31</f>
        <v>4.0746138781503793</v>
      </c>
      <c r="G12" s="247">
        <f>'T-13'!Q30</f>
        <v>2.38311903132431</v>
      </c>
      <c r="H12" s="255" t="s">
        <v>246</v>
      </c>
      <c r="I12" s="247">
        <f>'T-13'!Y30</f>
        <v>-4.4848383908615341</v>
      </c>
    </row>
    <row r="13" spans="1:9" ht="35.25" customHeight="1">
      <c r="A13" s="333" t="s">
        <v>252</v>
      </c>
      <c r="B13" s="247">
        <f>'T-14'!Z30</f>
        <v>3.2941134430619634E-2</v>
      </c>
      <c r="C13" s="247">
        <v>-0.92248521556423935</v>
      </c>
      <c r="D13" s="247">
        <v>-0.20833033020543068</v>
      </c>
      <c r="E13" s="247">
        <v>-5.6234902058183156E-2</v>
      </c>
      <c r="F13" s="246">
        <f>'T-14'!P31</f>
        <v>4.6059154955454096</v>
      </c>
      <c r="G13" s="247">
        <f>'T-14'!Q30</f>
        <v>0.48300638519633843</v>
      </c>
      <c r="H13" s="255" t="s">
        <v>246</v>
      </c>
      <c r="I13" s="247">
        <f>'T-14'!Y30</f>
        <v>-2.4381867955003855</v>
      </c>
    </row>
    <row r="14" spans="1:9" s="224" customFormat="1" ht="21.75" customHeight="1">
      <c r="A14" s="333"/>
      <c r="B14" s="247"/>
      <c r="C14" s="247"/>
      <c r="D14" s="247"/>
      <c r="E14" s="247"/>
      <c r="F14" s="246"/>
      <c r="G14" s="247"/>
      <c r="H14" s="255"/>
      <c r="I14" s="247"/>
    </row>
    <row r="15" spans="1:9" s="318" customFormat="1" ht="18.75" customHeight="1">
      <c r="A15" s="333" t="s">
        <v>426</v>
      </c>
      <c r="B15" s="247">
        <f>AVERAGE(B3:B9,B11:B13)</f>
        <v>-0.12444352691733718</v>
      </c>
      <c r="C15" s="247">
        <v>1.4834686933070735</v>
      </c>
      <c r="D15" s="247">
        <v>1.5468747440806727</v>
      </c>
      <c r="E15" s="247">
        <v>-0.7350144495874622</v>
      </c>
      <c r="F15" s="246">
        <f t="shared" ref="F15:I15" si="0">AVERAGE(F3:F9,F11:F13)</f>
        <v>-0.46445290294548169</v>
      </c>
      <c r="G15" s="247">
        <f t="shared" si="0"/>
        <v>9.1807115984021692E-3</v>
      </c>
      <c r="H15" s="247">
        <f t="shared" si="0"/>
        <v>1.5841207039706706</v>
      </c>
      <c r="I15" s="247">
        <f t="shared" si="0"/>
        <v>-0.89397340842205752</v>
      </c>
    </row>
    <row r="16" spans="1:9" s="318" customFormat="1" ht="30.75" customHeight="1">
      <c r="A16" s="333" t="s">
        <v>416</v>
      </c>
      <c r="B16" s="247">
        <f>STDEV(B3:B13)</f>
        <v>1.0701687800566058</v>
      </c>
      <c r="C16" s="247">
        <v>2.1079913466279723</v>
      </c>
      <c r="D16" s="247">
        <v>1.8570917611153797</v>
      </c>
      <c r="E16" s="247">
        <v>0.92744740349445343</v>
      </c>
      <c r="F16" s="246">
        <f>STDEV(F3:F13)</f>
        <v>12.19545174154689</v>
      </c>
      <c r="G16" s="247">
        <f>STDEV(G3:G13)</f>
        <v>1.3781160119176159</v>
      </c>
      <c r="H16" s="255" t="s">
        <v>246</v>
      </c>
      <c r="I16" s="247">
        <f>STDEV(I3:I13)</f>
        <v>2.205847874103168</v>
      </c>
    </row>
    <row r="17" spans="1:9" s="318" customFormat="1" ht="15" customHeight="1">
      <c r="A17" s="333"/>
      <c r="B17" s="247"/>
      <c r="C17" s="247"/>
      <c r="D17" s="247"/>
      <c r="E17" s="247"/>
      <c r="F17" s="252"/>
      <c r="G17" s="247"/>
      <c r="H17" s="255"/>
      <c r="I17" s="247"/>
    </row>
    <row r="18" spans="1:9" ht="19.5" customHeight="1">
      <c r="A18" s="342" t="s">
        <v>429</v>
      </c>
      <c r="B18" s="342"/>
      <c r="C18" s="342"/>
      <c r="D18" s="342"/>
      <c r="E18" s="342"/>
      <c r="F18" s="342"/>
      <c r="G18" s="342"/>
      <c r="H18" s="342"/>
      <c r="I18" s="342"/>
    </row>
    <row r="19" spans="1:9">
      <c r="A19" s="248" t="s">
        <v>430</v>
      </c>
      <c r="B19" s="8"/>
      <c r="C19" s="324"/>
      <c r="D19" s="324"/>
      <c r="E19" s="324"/>
      <c r="F19" s="8"/>
      <c r="G19" s="8"/>
      <c r="H19" s="8"/>
      <c r="I19" s="8"/>
    </row>
    <row r="20" spans="1:9">
      <c r="A20" s="320" t="s">
        <v>420</v>
      </c>
      <c r="B20" s="8"/>
      <c r="C20" s="324"/>
      <c r="D20" s="324"/>
      <c r="E20" s="324"/>
      <c r="F20" s="8"/>
      <c r="G20" s="8"/>
      <c r="H20" s="8"/>
      <c r="I20" s="8"/>
    </row>
    <row r="21" spans="1:9">
      <c r="A21" s="313"/>
      <c r="B21" s="8"/>
      <c r="C21" s="324"/>
      <c r="D21" s="324"/>
      <c r="E21" s="324"/>
      <c r="F21" s="8"/>
      <c r="G21" s="8"/>
      <c r="H21" s="8"/>
      <c r="I21" s="8"/>
    </row>
    <row r="22" spans="1:9">
      <c r="B22" s="8"/>
      <c r="C22" s="324"/>
      <c r="D22" s="324"/>
      <c r="E22" s="324"/>
      <c r="F22" s="8"/>
      <c r="G22" s="8"/>
      <c r="H22" s="8"/>
      <c r="I22" s="8"/>
    </row>
    <row r="23" spans="1:9">
      <c r="B23" s="8"/>
      <c r="C23" s="324"/>
      <c r="D23" s="324"/>
      <c r="E23" s="324"/>
      <c r="F23" s="8"/>
      <c r="G23" s="8"/>
      <c r="H23" s="8"/>
      <c r="I23" s="8"/>
    </row>
    <row r="24" spans="1:9">
      <c r="B24" s="8"/>
      <c r="C24" s="324"/>
      <c r="D24" s="324"/>
      <c r="E24" s="324"/>
      <c r="F24" s="8"/>
      <c r="G24" s="8"/>
      <c r="H24" s="8"/>
      <c r="I24" s="8"/>
    </row>
  </sheetData>
  <mergeCells count="3">
    <mergeCell ref="A2:I2"/>
    <mergeCell ref="A10:I10"/>
    <mergeCell ref="A18:I18"/>
  </mergeCells>
  <pageMargins left="0.70866141732283472" right="0.70866141732283472" top="0.74803149606299213" bottom="0.74803149606299213" header="0.31496062992125984" footer="0.31496062992125984"/>
  <pageSetup orientation="landscape" r:id="rId1"/>
  <headerFooter>
    <oddHeader>&amp;C&amp;"-,Bold"&amp;14Summary Table – Compound Annual Growth Rates of Gross Output based Productivity Measures for 10 Canadian Natural Resource Industries, 1990-2012</oddHeader>
  </headerFooter>
</worksheet>
</file>

<file path=xl/worksheets/sheet20.xml><?xml version="1.0" encoding="utf-8"?>
<worksheet xmlns="http://schemas.openxmlformats.org/spreadsheetml/2006/main" xmlns:r="http://schemas.openxmlformats.org/officeDocument/2006/relationships">
  <dimension ref="A1:AU222"/>
  <sheetViews>
    <sheetView workbookViewId="0">
      <selection activeCell="A27" sqref="A27"/>
    </sheetView>
  </sheetViews>
  <sheetFormatPr defaultRowHeight="15"/>
  <cols>
    <col min="2" max="2" width="21.140625" customWidth="1"/>
    <col min="3" max="3" width="17.85546875" customWidth="1"/>
    <col min="4" max="4" width="11.42578125" customWidth="1"/>
    <col min="5" max="5" width="14.28515625" customWidth="1"/>
    <col min="6" max="6" width="13.7109375" customWidth="1"/>
    <col min="7" max="7" width="14.5703125" customWidth="1"/>
    <col min="8" max="8" width="18.85546875" customWidth="1"/>
    <col min="9" max="9" width="20" customWidth="1"/>
    <col min="10" max="10" width="16.85546875" customWidth="1"/>
    <col min="11" max="11" width="14.5703125" customWidth="1"/>
    <col min="12" max="12" width="15.5703125" customWidth="1"/>
    <col min="13" max="13" width="14.85546875" customWidth="1"/>
    <col min="14" max="14" width="15.28515625" customWidth="1"/>
  </cols>
  <sheetData>
    <row r="1" spans="1:14">
      <c r="A1" s="185" t="s">
        <v>324</v>
      </c>
    </row>
    <row r="2" spans="1:14" ht="75">
      <c r="A2" s="34"/>
      <c r="B2" s="6" t="s">
        <v>74</v>
      </c>
      <c r="C2" s="6" t="s">
        <v>66</v>
      </c>
      <c r="D2" s="6" t="s">
        <v>67</v>
      </c>
      <c r="E2" s="6" t="s">
        <v>68</v>
      </c>
      <c r="F2" s="6" t="s">
        <v>69</v>
      </c>
      <c r="G2" s="6" t="s">
        <v>70</v>
      </c>
      <c r="H2" s="6" t="s">
        <v>71</v>
      </c>
      <c r="I2" s="6" t="s">
        <v>76</v>
      </c>
      <c r="J2" s="6" t="s">
        <v>72</v>
      </c>
      <c r="K2" s="36" t="s">
        <v>73</v>
      </c>
      <c r="L2" s="38" t="s">
        <v>149</v>
      </c>
      <c r="M2" s="38" t="s">
        <v>148</v>
      </c>
      <c r="N2" s="38"/>
    </row>
    <row r="3" spans="1:14">
      <c r="A3" s="34">
        <v>1990</v>
      </c>
      <c r="B3" s="182">
        <v>46.517000000000003</v>
      </c>
      <c r="C3" s="182">
        <v>67.611999999999995</v>
      </c>
      <c r="D3" s="182">
        <v>64.462999999999994</v>
      </c>
      <c r="E3" s="182">
        <v>78.873999999999995</v>
      </c>
      <c r="F3" s="182">
        <v>84.45</v>
      </c>
      <c r="G3" s="182">
        <v>75.135000000000005</v>
      </c>
      <c r="H3" s="182">
        <v>96.396000000000001</v>
      </c>
      <c r="I3" s="182">
        <v>72.647999999999996</v>
      </c>
      <c r="J3" s="182">
        <v>53.362000000000002</v>
      </c>
      <c r="K3" s="182">
        <v>65.924999999999997</v>
      </c>
      <c r="L3" s="182">
        <v>115.166</v>
      </c>
      <c r="M3" s="182">
        <v>47.177</v>
      </c>
    </row>
    <row r="4" spans="1:14">
      <c r="A4" s="34">
        <v>1991</v>
      </c>
      <c r="B4" s="182">
        <v>47.789000000000001</v>
      </c>
      <c r="C4" s="182">
        <v>63.298000000000002</v>
      </c>
      <c r="D4" s="182">
        <v>58.32</v>
      </c>
      <c r="E4" s="182">
        <v>72.548000000000002</v>
      </c>
      <c r="F4" s="182">
        <v>82.984999999999999</v>
      </c>
      <c r="G4" s="182">
        <v>78.881</v>
      </c>
      <c r="H4" s="182">
        <v>99.015000000000001</v>
      </c>
      <c r="I4" s="182">
        <v>76.027000000000001</v>
      </c>
      <c r="J4" s="182">
        <v>56.186999999999998</v>
      </c>
      <c r="K4" s="182">
        <v>67.204999999999998</v>
      </c>
      <c r="L4" s="182">
        <v>123.505</v>
      </c>
      <c r="M4" s="182">
        <v>49.758000000000003</v>
      </c>
    </row>
    <row r="5" spans="1:14">
      <c r="A5" s="34">
        <v>1992</v>
      </c>
      <c r="B5" s="182">
        <v>47.448999999999998</v>
      </c>
      <c r="C5" s="182">
        <v>69.807000000000002</v>
      </c>
      <c r="D5" s="182">
        <v>64.426000000000002</v>
      </c>
      <c r="E5" s="182">
        <v>72.281999999999996</v>
      </c>
      <c r="F5" s="182">
        <v>90.481999999999999</v>
      </c>
      <c r="G5" s="182">
        <v>77.537999999999997</v>
      </c>
      <c r="H5" s="182">
        <v>102.96299999999999</v>
      </c>
      <c r="I5" s="182">
        <v>78.432000000000002</v>
      </c>
      <c r="J5" s="182">
        <v>56.555</v>
      </c>
      <c r="K5" s="182">
        <v>70.972999999999999</v>
      </c>
      <c r="L5" s="182">
        <v>125.895</v>
      </c>
      <c r="M5" s="182">
        <v>55.003999999999998</v>
      </c>
    </row>
    <row r="6" spans="1:14">
      <c r="A6" s="34">
        <v>1993</v>
      </c>
      <c r="B6" s="182">
        <v>49.883000000000003</v>
      </c>
      <c r="C6" s="182">
        <v>70.602999999999994</v>
      </c>
      <c r="D6" s="182">
        <v>62.548000000000002</v>
      </c>
      <c r="E6" s="182">
        <v>65.748999999999995</v>
      </c>
      <c r="F6" s="182">
        <v>111.337</v>
      </c>
      <c r="G6" s="182">
        <v>81.59</v>
      </c>
      <c r="H6" s="182">
        <v>106.398</v>
      </c>
      <c r="I6" s="182">
        <v>78.096999999999994</v>
      </c>
      <c r="J6" s="182">
        <v>54.070999999999998</v>
      </c>
      <c r="K6" s="182">
        <v>77.42</v>
      </c>
      <c r="L6" s="182">
        <v>116.907</v>
      </c>
      <c r="M6" s="182">
        <v>60.155999999999999</v>
      </c>
    </row>
    <row r="7" spans="1:14">
      <c r="A7" s="34">
        <v>1994</v>
      </c>
      <c r="B7" s="182">
        <v>53.052999999999997</v>
      </c>
      <c r="C7" s="182">
        <v>74.971000000000004</v>
      </c>
      <c r="D7" s="182">
        <v>60.728000000000002</v>
      </c>
      <c r="E7" s="182">
        <v>60.49</v>
      </c>
      <c r="F7" s="182">
        <v>116.354</v>
      </c>
      <c r="G7" s="182">
        <v>82.373999999999995</v>
      </c>
      <c r="H7" s="182">
        <v>93.477000000000004</v>
      </c>
      <c r="I7" s="182">
        <v>85.224999999999994</v>
      </c>
      <c r="J7" s="182">
        <v>52.765000000000001</v>
      </c>
      <c r="K7" s="182">
        <v>82.028000000000006</v>
      </c>
      <c r="L7" s="182">
        <v>129.89400000000001</v>
      </c>
      <c r="M7" s="182">
        <v>61.978999999999999</v>
      </c>
    </row>
    <row r="8" spans="1:14">
      <c r="A8" s="34">
        <v>1995</v>
      </c>
      <c r="B8" s="182">
        <v>58.356000000000002</v>
      </c>
      <c r="C8" s="182">
        <v>70.415999999999997</v>
      </c>
      <c r="D8" s="182">
        <v>55.533999999999999</v>
      </c>
      <c r="E8" s="182">
        <v>65.540999999999997</v>
      </c>
      <c r="F8" s="182">
        <v>117.006</v>
      </c>
      <c r="G8" s="182">
        <v>82.512</v>
      </c>
      <c r="H8" s="182">
        <v>94.947999999999993</v>
      </c>
      <c r="I8" s="182">
        <v>86.016999999999996</v>
      </c>
      <c r="J8" s="182">
        <v>54.951000000000001</v>
      </c>
      <c r="K8" s="182">
        <v>80.153999999999996</v>
      </c>
      <c r="L8" s="182">
        <v>139.15700000000001</v>
      </c>
      <c r="M8" s="182">
        <v>60.750999999999998</v>
      </c>
    </row>
    <row r="9" spans="1:14">
      <c r="A9" s="34">
        <v>1996</v>
      </c>
      <c r="B9" s="182">
        <v>59.171999999999997</v>
      </c>
      <c r="C9" s="182">
        <v>80.052999999999997</v>
      </c>
      <c r="D9" s="182">
        <v>58.895000000000003</v>
      </c>
      <c r="E9" s="182">
        <v>70.866</v>
      </c>
      <c r="F9" s="182">
        <v>122.64100000000001</v>
      </c>
      <c r="G9" s="182">
        <v>86.302999999999997</v>
      </c>
      <c r="H9" s="182">
        <v>94.680999999999997</v>
      </c>
      <c r="I9" s="182">
        <v>87.641000000000005</v>
      </c>
      <c r="J9" s="182">
        <v>55.226999999999997</v>
      </c>
      <c r="K9" s="182">
        <v>83.213999999999999</v>
      </c>
      <c r="L9" s="182">
        <v>157.02000000000001</v>
      </c>
      <c r="M9" s="182">
        <v>64.674000000000007</v>
      </c>
    </row>
    <row r="10" spans="1:14">
      <c r="A10" s="34">
        <v>1997</v>
      </c>
      <c r="B10" s="182">
        <v>58.273000000000003</v>
      </c>
      <c r="C10" s="182">
        <v>82.488</v>
      </c>
      <c r="D10" s="182">
        <v>66.206000000000003</v>
      </c>
      <c r="E10" s="182">
        <v>87.935000000000002</v>
      </c>
      <c r="F10" s="182">
        <v>125.629</v>
      </c>
      <c r="G10" s="182">
        <v>85.085999999999999</v>
      </c>
      <c r="H10" s="182">
        <v>91.254000000000005</v>
      </c>
      <c r="I10" s="182">
        <v>89.378</v>
      </c>
      <c r="J10" s="182">
        <v>60.264000000000003</v>
      </c>
      <c r="K10" s="182">
        <v>86.995000000000005</v>
      </c>
      <c r="L10" s="182">
        <v>145.26400000000001</v>
      </c>
      <c r="M10" s="182">
        <v>66.965000000000003</v>
      </c>
    </row>
    <row r="11" spans="1:14">
      <c r="A11" s="34">
        <v>1998</v>
      </c>
      <c r="B11" s="182">
        <v>62.878</v>
      </c>
      <c r="C11" s="182">
        <v>85.781000000000006</v>
      </c>
      <c r="D11" s="182">
        <v>60.887999999999998</v>
      </c>
      <c r="E11" s="182">
        <v>73.239999999999995</v>
      </c>
      <c r="F11" s="182">
        <v>148.827</v>
      </c>
      <c r="G11" s="182">
        <v>89.290999999999997</v>
      </c>
      <c r="H11" s="182">
        <v>102.417</v>
      </c>
      <c r="I11" s="182">
        <v>87.572999999999993</v>
      </c>
      <c r="J11" s="182">
        <v>64.956000000000003</v>
      </c>
      <c r="K11" s="182">
        <v>88.533000000000001</v>
      </c>
      <c r="L11" s="182">
        <v>144.25</v>
      </c>
      <c r="M11" s="182">
        <v>71.317999999999998</v>
      </c>
    </row>
    <row r="12" spans="1:14">
      <c r="A12" s="34">
        <v>1999</v>
      </c>
      <c r="B12" s="182">
        <v>70.364999999999995</v>
      </c>
      <c r="C12" s="182">
        <v>87.18</v>
      </c>
      <c r="D12" s="182">
        <v>70.230999999999995</v>
      </c>
      <c r="E12" s="182">
        <v>91.367999999999995</v>
      </c>
      <c r="F12" s="182">
        <v>163.268</v>
      </c>
      <c r="G12" s="182">
        <v>91.147999999999996</v>
      </c>
      <c r="H12" s="182">
        <v>97.188000000000002</v>
      </c>
      <c r="I12" s="182">
        <v>96.924999999999997</v>
      </c>
      <c r="J12" s="182">
        <v>63.643000000000001</v>
      </c>
      <c r="K12" s="182">
        <v>93.251000000000005</v>
      </c>
      <c r="L12" s="182">
        <v>145.72999999999999</v>
      </c>
      <c r="M12" s="182">
        <v>72.099000000000004</v>
      </c>
    </row>
    <row r="13" spans="1:14">
      <c r="A13" s="34">
        <v>2000</v>
      </c>
      <c r="B13" s="182">
        <v>77.271000000000001</v>
      </c>
      <c r="C13" s="182">
        <v>85.881</v>
      </c>
      <c r="D13" s="182">
        <v>76.063000000000002</v>
      </c>
      <c r="E13" s="182">
        <v>105.038</v>
      </c>
      <c r="F13" s="182">
        <v>176.38300000000001</v>
      </c>
      <c r="G13" s="182">
        <v>100.17</v>
      </c>
      <c r="H13" s="182">
        <v>89.605000000000004</v>
      </c>
      <c r="I13" s="182">
        <v>98.066999999999993</v>
      </c>
      <c r="J13" s="182">
        <v>72.384</v>
      </c>
      <c r="K13" s="182">
        <v>98.995999999999995</v>
      </c>
      <c r="L13" s="182">
        <v>136.31100000000001</v>
      </c>
      <c r="M13" s="182">
        <v>73.507999999999996</v>
      </c>
    </row>
    <row r="14" spans="1:14">
      <c r="A14" s="34">
        <v>2001</v>
      </c>
      <c r="B14" s="182">
        <v>83.572999999999993</v>
      </c>
      <c r="C14" s="182">
        <v>87.1</v>
      </c>
      <c r="D14" s="182">
        <v>91.436999999999998</v>
      </c>
      <c r="E14" s="182">
        <v>110.654</v>
      </c>
      <c r="F14" s="182">
        <v>152.26400000000001</v>
      </c>
      <c r="G14" s="182">
        <v>103.40600000000001</v>
      </c>
      <c r="H14" s="182">
        <v>91.557000000000002</v>
      </c>
      <c r="I14" s="182">
        <v>89.954999999999998</v>
      </c>
      <c r="J14" s="182">
        <v>78.353999999999999</v>
      </c>
      <c r="K14" s="182">
        <v>96.397000000000006</v>
      </c>
      <c r="L14" s="182">
        <v>161.86099999999999</v>
      </c>
      <c r="M14" s="182">
        <v>77.852999999999994</v>
      </c>
    </row>
    <row r="15" spans="1:14">
      <c r="A15" s="34">
        <v>2002</v>
      </c>
      <c r="B15" s="182">
        <v>78.512</v>
      </c>
      <c r="C15" s="182">
        <v>88.84</v>
      </c>
      <c r="D15" s="182">
        <v>90.058999999999997</v>
      </c>
      <c r="E15" s="182">
        <v>110.401</v>
      </c>
      <c r="F15" s="182">
        <v>158.95400000000001</v>
      </c>
      <c r="G15" s="182">
        <v>102.357</v>
      </c>
      <c r="H15" s="182">
        <v>95.111999999999995</v>
      </c>
      <c r="I15" s="182">
        <v>98.828000000000003</v>
      </c>
      <c r="J15" s="182">
        <v>85.174999999999997</v>
      </c>
      <c r="K15" s="182">
        <v>104.501</v>
      </c>
      <c r="L15" s="182">
        <v>163.62100000000001</v>
      </c>
      <c r="M15" s="182">
        <v>75.546999999999997</v>
      </c>
    </row>
    <row r="16" spans="1:14">
      <c r="A16" s="34">
        <v>2003</v>
      </c>
      <c r="B16" s="182">
        <v>85.671999999999997</v>
      </c>
      <c r="C16" s="182">
        <v>86.963999999999999</v>
      </c>
      <c r="D16" s="182">
        <v>95.063000000000002</v>
      </c>
      <c r="E16" s="182">
        <v>105.345</v>
      </c>
      <c r="F16" s="182">
        <v>161.94</v>
      </c>
      <c r="G16" s="182">
        <v>112.133</v>
      </c>
      <c r="H16" s="182">
        <v>94.477999999999994</v>
      </c>
      <c r="I16" s="182">
        <v>92.13</v>
      </c>
      <c r="J16" s="182">
        <v>86.679000000000002</v>
      </c>
      <c r="K16" s="182">
        <v>105.143</v>
      </c>
      <c r="L16" s="182">
        <v>131.62200000000001</v>
      </c>
      <c r="M16" s="182">
        <v>81.11</v>
      </c>
    </row>
    <row r="17" spans="1:16">
      <c r="A17" s="34">
        <v>2004</v>
      </c>
      <c r="B17" s="182">
        <v>91.745000000000005</v>
      </c>
      <c r="C17" s="182">
        <v>98.882999999999996</v>
      </c>
      <c r="D17" s="182">
        <v>96.563000000000002</v>
      </c>
      <c r="E17" s="182">
        <v>102.504</v>
      </c>
      <c r="F17" s="182">
        <v>142.858</v>
      </c>
      <c r="G17" s="182">
        <v>106.496</v>
      </c>
      <c r="H17" s="182">
        <v>99.875</v>
      </c>
      <c r="I17" s="182">
        <v>87.525999999999996</v>
      </c>
      <c r="J17" s="182">
        <v>88.286000000000001</v>
      </c>
      <c r="K17" s="182">
        <v>102.374</v>
      </c>
      <c r="L17" s="182">
        <v>108.85299999999999</v>
      </c>
      <c r="M17" s="182">
        <v>87.236999999999995</v>
      </c>
    </row>
    <row r="18" spans="1:16">
      <c r="A18" s="34">
        <v>2005</v>
      </c>
      <c r="B18" s="182">
        <v>94.234999999999999</v>
      </c>
      <c r="C18" s="182">
        <v>102.752</v>
      </c>
      <c r="D18" s="182">
        <v>84.48</v>
      </c>
      <c r="E18" s="182">
        <v>114.89100000000001</v>
      </c>
      <c r="F18" s="182">
        <v>116.74</v>
      </c>
      <c r="G18" s="182">
        <v>97.763999999999996</v>
      </c>
      <c r="H18" s="182">
        <v>105.11</v>
      </c>
      <c r="I18" s="182">
        <v>86.602999999999994</v>
      </c>
      <c r="J18" s="182">
        <v>93.739000000000004</v>
      </c>
      <c r="K18" s="182">
        <v>100.026</v>
      </c>
      <c r="L18" s="182">
        <v>110.456</v>
      </c>
      <c r="M18" s="182">
        <v>98.289000000000001</v>
      </c>
    </row>
    <row r="19" spans="1:16">
      <c r="A19" s="34">
        <v>2006</v>
      </c>
      <c r="B19" s="182">
        <v>98.179000000000002</v>
      </c>
      <c r="C19" s="182">
        <v>106.16</v>
      </c>
      <c r="D19" s="182">
        <v>88.070999999999998</v>
      </c>
      <c r="E19" s="182">
        <v>96.864999999999995</v>
      </c>
      <c r="F19" s="182">
        <v>113.514</v>
      </c>
      <c r="G19" s="182">
        <v>97.850999999999999</v>
      </c>
      <c r="H19" s="182">
        <v>91.369</v>
      </c>
      <c r="I19" s="182">
        <v>87.897999999999996</v>
      </c>
      <c r="J19" s="182">
        <v>98.727999999999994</v>
      </c>
      <c r="K19" s="182">
        <v>97.644000000000005</v>
      </c>
      <c r="L19" s="182">
        <v>98.93</v>
      </c>
      <c r="M19" s="182">
        <v>94.763999999999996</v>
      </c>
    </row>
    <row r="20" spans="1:16">
      <c r="A20" s="34">
        <v>2007</v>
      </c>
      <c r="B20" s="182">
        <v>100</v>
      </c>
      <c r="C20" s="182">
        <v>100</v>
      </c>
      <c r="D20" s="182">
        <v>100</v>
      </c>
      <c r="E20" s="182">
        <v>100</v>
      </c>
      <c r="F20" s="182">
        <v>100</v>
      </c>
      <c r="G20" s="182">
        <v>100</v>
      </c>
      <c r="H20" s="182">
        <v>100</v>
      </c>
      <c r="I20" s="182">
        <v>100</v>
      </c>
      <c r="J20" s="182">
        <v>100</v>
      </c>
      <c r="K20" s="182">
        <v>100</v>
      </c>
      <c r="L20" s="182">
        <v>100</v>
      </c>
      <c r="M20" s="182">
        <v>100</v>
      </c>
    </row>
    <row r="21" spans="1:16">
      <c r="A21" s="34">
        <v>2008</v>
      </c>
      <c r="B21" s="182">
        <v>110.732</v>
      </c>
      <c r="C21" s="182">
        <v>97.835999999999999</v>
      </c>
      <c r="D21" s="182">
        <v>104.782</v>
      </c>
      <c r="E21" s="182">
        <v>90.837999999999994</v>
      </c>
      <c r="F21" s="182">
        <v>96.644999999999996</v>
      </c>
      <c r="G21" s="182">
        <v>93.307000000000002</v>
      </c>
      <c r="H21" s="182">
        <v>102.34099999999999</v>
      </c>
      <c r="I21" s="182">
        <v>97.88</v>
      </c>
      <c r="J21" s="182">
        <v>97.671000000000006</v>
      </c>
      <c r="K21" s="182">
        <v>100.499</v>
      </c>
      <c r="L21" s="182">
        <v>92.7</v>
      </c>
      <c r="M21" s="182">
        <v>108.61799999999999</v>
      </c>
    </row>
    <row r="22" spans="1:16">
      <c r="A22" s="34">
        <v>2009</v>
      </c>
      <c r="B22" s="182">
        <v>109.499</v>
      </c>
      <c r="C22" s="182">
        <v>94.888999999999996</v>
      </c>
      <c r="D22" s="182">
        <v>116.124</v>
      </c>
      <c r="E22" s="182">
        <v>90.290999999999997</v>
      </c>
      <c r="F22" s="182">
        <v>90.62</v>
      </c>
      <c r="G22" s="182">
        <v>84.542000000000002</v>
      </c>
      <c r="H22" s="182">
        <v>104.21599999999999</v>
      </c>
      <c r="I22" s="182">
        <v>102.872</v>
      </c>
      <c r="J22" s="182">
        <v>94.483000000000004</v>
      </c>
      <c r="K22" s="182">
        <v>96.021000000000001</v>
      </c>
      <c r="L22" s="182">
        <v>94.292000000000002</v>
      </c>
      <c r="M22" s="182">
        <v>108.83799999999999</v>
      </c>
    </row>
    <row r="23" spans="1:16">
      <c r="A23" s="34">
        <v>2010</v>
      </c>
      <c r="B23" s="182">
        <v>112.407</v>
      </c>
      <c r="C23" s="182">
        <v>111.39100000000001</v>
      </c>
      <c r="D23" s="182">
        <v>115.191</v>
      </c>
      <c r="E23" s="182">
        <v>97.941999999999993</v>
      </c>
      <c r="F23" s="182">
        <v>96.753</v>
      </c>
      <c r="G23" s="182">
        <v>90.492999999999995</v>
      </c>
      <c r="H23" s="182">
        <v>107.657</v>
      </c>
      <c r="I23" s="182">
        <v>102.735</v>
      </c>
      <c r="J23" s="182">
        <v>95.492000000000004</v>
      </c>
      <c r="K23" s="182">
        <v>105.896</v>
      </c>
      <c r="L23" s="182">
        <v>98.808000000000007</v>
      </c>
      <c r="M23" s="182">
        <v>116.295</v>
      </c>
    </row>
    <row r="24" spans="1:16">
      <c r="A24" s="34">
        <v>2011</v>
      </c>
      <c r="B24" s="182">
        <v>112.47799999999999</v>
      </c>
      <c r="C24" s="182">
        <v>115.038</v>
      </c>
      <c r="D24" s="182">
        <v>118.187</v>
      </c>
      <c r="E24" s="182">
        <v>96.587999999999994</v>
      </c>
      <c r="F24" s="182">
        <v>97.257000000000005</v>
      </c>
      <c r="G24" s="182">
        <v>91.11</v>
      </c>
      <c r="H24" s="182">
        <v>114.53400000000001</v>
      </c>
      <c r="I24" s="182">
        <v>0</v>
      </c>
      <c r="J24" s="182">
        <v>101.18899999999999</v>
      </c>
      <c r="K24" s="182">
        <v>112.744</v>
      </c>
      <c r="L24" s="182">
        <v>92.367999999999995</v>
      </c>
      <c r="M24" s="182">
        <v>109.992</v>
      </c>
    </row>
    <row r="25" spans="1:16">
      <c r="A25" s="34">
        <v>2012</v>
      </c>
      <c r="B25" s="182">
        <v>117.821</v>
      </c>
      <c r="C25" s="182">
        <v>122.074</v>
      </c>
      <c r="D25" s="182">
        <v>110.459</v>
      </c>
      <c r="E25" s="182">
        <v>95.227999999999994</v>
      </c>
      <c r="F25" s="182">
        <v>89.531000000000006</v>
      </c>
      <c r="G25" s="182">
        <v>87.36</v>
      </c>
      <c r="H25" s="182">
        <v>108.47499999999999</v>
      </c>
      <c r="I25" s="182">
        <v>0</v>
      </c>
      <c r="J25" s="182">
        <v>102.38</v>
      </c>
      <c r="K25" s="182">
        <v>110.294</v>
      </c>
      <c r="L25" s="182">
        <v>93.924000000000007</v>
      </c>
      <c r="M25" s="182">
        <v>123.694</v>
      </c>
    </row>
    <row r="26" spans="1:16" s="34" customFormat="1">
      <c r="B26" s="16"/>
      <c r="C26" s="16"/>
      <c r="D26" s="16"/>
      <c r="E26" s="16"/>
      <c r="F26" s="16"/>
      <c r="G26" s="16"/>
      <c r="H26" s="16"/>
      <c r="I26" s="16"/>
      <c r="J26" s="16"/>
      <c r="K26" s="16"/>
      <c r="L26" s="16"/>
    </row>
    <row r="27" spans="1:16" s="34" customFormat="1">
      <c r="A27" s="224" t="s">
        <v>286</v>
      </c>
      <c r="B27" s="16"/>
      <c r="C27" s="16"/>
      <c r="D27" s="16"/>
      <c r="E27" s="16"/>
      <c r="F27" s="16"/>
      <c r="G27" s="16"/>
      <c r="H27" s="16"/>
      <c r="I27" s="16"/>
      <c r="J27" s="16"/>
      <c r="K27" s="16"/>
      <c r="L27" s="16"/>
    </row>
    <row r="29" spans="1:16">
      <c r="A29" s="185" t="s">
        <v>325</v>
      </c>
      <c r="B29" s="34"/>
      <c r="C29" s="34"/>
      <c r="D29" s="34"/>
      <c r="E29" s="34"/>
      <c r="F29" s="34"/>
      <c r="G29" s="34"/>
      <c r="H29" s="34"/>
      <c r="I29" s="34"/>
      <c r="J29" s="34"/>
    </row>
    <row r="30" spans="1:16" ht="75">
      <c r="A30" s="34"/>
      <c r="B30" s="6" t="s">
        <v>74</v>
      </c>
      <c r="C30" s="6" t="s">
        <v>66</v>
      </c>
      <c r="D30" s="6" t="s">
        <v>67</v>
      </c>
      <c r="E30" s="6" t="s">
        <v>68</v>
      </c>
      <c r="F30" s="6" t="s">
        <v>69</v>
      </c>
      <c r="G30" s="6" t="s">
        <v>70</v>
      </c>
      <c r="H30" s="6" t="s">
        <v>71</v>
      </c>
      <c r="I30" s="6" t="s">
        <v>76</v>
      </c>
      <c r="J30" s="6" t="s">
        <v>72</v>
      </c>
      <c r="K30" s="36" t="s">
        <v>73</v>
      </c>
      <c r="L30" s="38" t="s">
        <v>149</v>
      </c>
      <c r="M30" s="38" t="s">
        <v>148</v>
      </c>
      <c r="N30" s="34"/>
      <c r="O30" s="34"/>
      <c r="P30" s="34"/>
    </row>
    <row r="31" spans="1:16">
      <c r="A31" s="34">
        <v>1990</v>
      </c>
      <c r="B31" s="182">
        <v>900.75300000000004</v>
      </c>
      <c r="C31" s="182">
        <v>126.473</v>
      </c>
      <c r="D31" s="182">
        <v>63.654000000000003</v>
      </c>
      <c r="E31" s="182">
        <v>37.451999999999998</v>
      </c>
      <c r="F31" s="182">
        <v>80.188000000000002</v>
      </c>
      <c r="G31" s="182">
        <v>124.813</v>
      </c>
      <c r="H31" s="182">
        <v>80.132000000000005</v>
      </c>
      <c r="I31" s="182">
        <v>162.315</v>
      </c>
      <c r="J31" s="182">
        <v>246.804</v>
      </c>
      <c r="K31" s="182">
        <v>202.965</v>
      </c>
      <c r="L31" s="182">
        <v>21.459</v>
      </c>
      <c r="M31" s="182">
        <v>209.86600000000001</v>
      </c>
      <c r="N31" s="34"/>
      <c r="O31" s="34"/>
      <c r="P31" s="34"/>
    </row>
    <row r="32" spans="1:16">
      <c r="A32" s="34">
        <v>1991</v>
      </c>
      <c r="B32" s="182">
        <v>880.52800000000002</v>
      </c>
      <c r="C32" s="182">
        <v>123.773</v>
      </c>
      <c r="D32" s="182">
        <v>65.686999999999998</v>
      </c>
      <c r="E32" s="182">
        <v>39.597000000000001</v>
      </c>
      <c r="F32" s="182">
        <v>85.36</v>
      </c>
      <c r="G32" s="182">
        <v>116.645</v>
      </c>
      <c r="H32" s="182">
        <v>76.938999999999993</v>
      </c>
      <c r="I32" s="182">
        <v>163.03100000000001</v>
      </c>
      <c r="J32" s="182">
        <v>211.91800000000001</v>
      </c>
      <c r="K32" s="182">
        <v>193.41800000000001</v>
      </c>
      <c r="L32" s="182">
        <v>19.332000000000001</v>
      </c>
      <c r="M32" s="182">
        <v>200.38</v>
      </c>
      <c r="N32" s="34"/>
      <c r="O32" s="34"/>
      <c r="P32" s="34"/>
    </row>
    <row r="33" spans="1:16">
      <c r="A33" s="34">
        <v>1992</v>
      </c>
      <c r="B33" s="182">
        <v>859.62199999999996</v>
      </c>
      <c r="C33" s="182">
        <v>117.404</v>
      </c>
      <c r="D33" s="182">
        <v>54.658000000000001</v>
      </c>
      <c r="E33" s="182">
        <v>39.183</v>
      </c>
      <c r="F33" s="182">
        <v>83.293999999999997</v>
      </c>
      <c r="G33" s="182">
        <v>112.194</v>
      </c>
      <c r="H33" s="182">
        <v>59.448</v>
      </c>
      <c r="I33" s="182">
        <v>159.298</v>
      </c>
      <c r="J33" s="182">
        <v>223.36600000000001</v>
      </c>
      <c r="K33" s="182">
        <v>186.12899999999999</v>
      </c>
      <c r="L33" s="182">
        <v>18.95</v>
      </c>
      <c r="M33" s="182">
        <v>187.26499999999999</v>
      </c>
      <c r="N33" s="34"/>
      <c r="O33" s="34"/>
      <c r="P33" s="34"/>
    </row>
    <row r="34" spans="1:16">
      <c r="A34" s="34">
        <v>1993</v>
      </c>
      <c r="B34" s="182">
        <v>861.06200000000001</v>
      </c>
      <c r="C34" s="182">
        <v>122.916</v>
      </c>
      <c r="D34" s="182">
        <v>54.712000000000003</v>
      </c>
      <c r="E34" s="182">
        <v>43.350999999999999</v>
      </c>
      <c r="F34" s="182">
        <v>73.102000000000004</v>
      </c>
      <c r="G34" s="182">
        <v>103.169</v>
      </c>
      <c r="H34" s="182">
        <v>71.384</v>
      </c>
      <c r="I34" s="182">
        <v>164.65899999999999</v>
      </c>
      <c r="J34" s="182">
        <v>248.053</v>
      </c>
      <c r="K34" s="182">
        <v>179.32300000000001</v>
      </c>
      <c r="L34" s="182">
        <v>20.706</v>
      </c>
      <c r="M34" s="182">
        <v>185.916</v>
      </c>
      <c r="N34" s="34"/>
      <c r="O34" s="34"/>
      <c r="P34" s="34"/>
    </row>
    <row r="35" spans="1:16">
      <c r="A35" s="34">
        <v>1994</v>
      </c>
      <c r="B35" s="182">
        <v>840.05100000000004</v>
      </c>
      <c r="C35" s="182">
        <v>128.845</v>
      </c>
      <c r="D35" s="182">
        <v>55.924999999999997</v>
      </c>
      <c r="E35" s="182">
        <v>50.274000000000001</v>
      </c>
      <c r="F35" s="182">
        <v>77.784999999999997</v>
      </c>
      <c r="G35" s="182">
        <v>103.714</v>
      </c>
      <c r="H35" s="182">
        <v>98.019000000000005</v>
      </c>
      <c r="I35" s="182">
        <v>155.548</v>
      </c>
      <c r="J35" s="182">
        <v>272.41500000000002</v>
      </c>
      <c r="K35" s="182">
        <v>182.828</v>
      </c>
      <c r="L35" s="182">
        <v>18.850999999999999</v>
      </c>
      <c r="M35" s="182">
        <v>184.887</v>
      </c>
      <c r="N35" s="34"/>
      <c r="O35" s="34"/>
      <c r="P35" s="34"/>
    </row>
    <row r="36" spans="1:16">
      <c r="A36" s="34">
        <v>1995</v>
      </c>
      <c r="B36" s="182">
        <v>802.40200000000004</v>
      </c>
      <c r="C36" s="182">
        <v>149.411</v>
      </c>
      <c r="D36" s="182">
        <v>53.997</v>
      </c>
      <c r="E36" s="182">
        <v>45.512</v>
      </c>
      <c r="F36" s="182">
        <v>78.728999999999999</v>
      </c>
      <c r="G36" s="182">
        <v>111.708</v>
      </c>
      <c r="H36" s="182">
        <v>98.777000000000001</v>
      </c>
      <c r="I36" s="182">
        <v>157.92400000000001</v>
      </c>
      <c r="J36" s="182">
        <v>276.26799999999997</v>
      </c>
      <c r="K36" s="182">
        <v>192.161</v>
      </c>
      <c r="L36" s="182">
        <v>17.919</v>
      </c>
      <c r="M36" s="182">
        <v>193.107</v>
      </c>
      <c r="N36" s="34"/>
      <c r="O36" s="34"/>
      <c r="P36" s="34"/>
    </row>
    <row r="37" spans="1:16">
      <c r="A37" s="34">
        <v>1996</v>
      </c>
      <c r="B37" s="182">
        <v>829.61599999999999</v>
      </c>
      <c r="C37" s="182">
        <v>130.85</v>
      </c>
      <c r="D37" s="182">
        <v>53.552999999999997</v>
      </c>
      <c r="E37" s="182">
        <v>44.564999999999998</v>
      </c>
      <c r="F37" s="182">
        <v>77.813999999999993</v>
      </c>
      <c r="G37" s="182">
        <v>110.178</v>
      </c>
      <c r="H37" s="182">
        <v>111.723</v>
      </c>
      <c r="I37" s="182">
        <v>154.494</v>
      </c>
      <c r="J37" s="182">
        <v>285.08</v>
      </c>
      <c r="K37" s="182">
        <v>185.04499999999999</v>
      </c>
      <c r="L37" s="182">
        <v>16.908000000000001</v>
      </c>
      <c r="M37" s="182">
        <v>191.16800000000001</v>
      </c>
      <c r="N37" s="34"/>
      <c r="O37" s="34"/>
      <c r="P37" s="34"/>
    </row>
    <row r="38" spans="1:16">
      <c r="A38" s="34">
        <v>1997</v>
      </c>
      <c r="B38" s="182">
        <v>831.60299999999995</v>
      </c>
      <c r="C38" s="182">
        <v>129.82900000000001</v>
      </c>
      <c r="D38" s="182">
        <v>50.968000000000004</v>
      </c>
      <c r="E38" s="182">
        <v>40.17</v>
      </c>
      <c r="F38" s="182">
        <v>80.426000000000002</v>
      </c>
      <c r="G38" s="182">
        <v>115.098</v>
      </c>
      <c r="H38" s="182">
        <v>127.605</v>
      </c>
      <c r="I38" s="182">
        <v>151.55799999999999</v>
      </c>
      <c r="J38" s="182">
        <v>299.14100000000002</v>
      </c>
      <c r="K38" s="182">
        <v>182.209</v>
      </c>
      <c r="L38" s="182">
        <v>18.733000000000001</v>
      </c>
      <c r="M38" s="182">
        <v>195.386</v>
      </c>
      <c r="N38" s="34"/>
      <c r="O38" s="34"/>
      <c r="P38" s="34"/>
    </row>
    <row r="39" spans="1:16">
      <c r="A39" s="34">
        <v>1998</v>
      </c>
      <c r="B39" s="182">
        <v>813.72500000000002</v>
      </c>
      <c r="C39" s="182">
        <v>121.849</v>
      </c>
      <c r="D39" s="182">
        <v>55.445999999999998</v>
      </c>
      <c r="E39" s="182">
        <v>45.651000000000003</v>
      </c>
      <c r="F39" s="182">
        <v>72.602999999999994</v>
      </c>
      <c r="G39" s="182">
        <v>108.815</v>
      </c>
      <c r="H39" s="182">
        <v>107.291</v>
      </c>
      <c r="I39" s="182">
        <v>153.458</v>
      </c>
      <c r="J39" s="182">
        <v>285.53699999999998</v>
      </c>
      <c r="K39" s="182">
        <v>170.471</v>
      </c>
      <c r="L39" s="182">
        <v>19.353999999999999</v>
      </c>
      <c r="M39" s="182">
        <v>195.00200000000001</v>
      </c>
      <c r="N39" s="34"/>
      <c r="O39" s="34"/>
      <c r="P39" s="34"/>
    </row>
    <row r="40" spans="1:16">
      <c r="A40" s="34">
        <v>1999</v>
      </c>
      <c r="B40" s="182">
        <v>770.07600000000002</v>
      </c>
      <c r="C40" s="182">
        <v>131.626</v>
      </c>
      <c r="D40" s="182">
        <v>49.814</v>
      </c>
      <c r="E40" s="182">
        <v>46.52</v>
      </c>
      <c r="F40" s="182">
        <v>68.819000000000003</v>
      </c>
      <c r="G40" s="182">
        <v>103.018</v>
      </c>
      <c r="H40" s="182">
        <v>98.793000000000006</v>
      </c>
      <c r="I40" s="182">
        <v>143.04</v>
      </c>
      <c r="J40" s="182">
        <v>311.70600000000002</v>
      </c>
      <c r="K40" s="182">
        <v>177.61199999999999</v>
      </c>
      <c r="L40" s="182">
        <v>19.210999999999999</v>
      </c>
      <c r="M40" s="182">
        <v>194.49600000000001</v>
      </c>
      <c r="N40" s="34"/>
      <c r="O40" s="34"/>
      <c r="P40" s="34"/>
    </row>
    <row r="41" spans="1:16">
      <c r="A41" s="34">
        <v>2000</v>
      </c>
      <c r="B41" s="182">
        <v>712.56500000000005</v>
      </c>
      <c r="C41" s="182">
        <v>125.38</v>
      </c>
      <c r="D41" s="182">
        <v>49.341000000000001</v>
      </c>
      <c r="E41" s="182">
        <v>49.548000000000002</v>
      </c>
      <c r="F41" s="182">
        <v>69.284000000000006</v>
      </c>
      <c r="G41" s="182">
        <v>96.991</v>
      </c>
      <c r="H41" s="182">
        <v>133.28800000000001</v>
      </c>
      <c r="I41" s="182">
        <v>146.56200000000001</v>
      </c>
      <c r="J41" s="182">
        <v>315.15699999999998</v>
      </c>
      <c r="K41" s="182">
        <v>175.01400000000001</v>
      </c>
      <c r="L41" s="182">
        <v>21.062000000000001</v>
      </c>
      <c r="M41" s="182">
        <v>197.27799999999999</v>
      </c>
      <c r="N41" s="34"/>
      <c r="O41" s="34"/>
      <c r="P41" s="34"/>
    </row>
    <row r="42" spans="1:16">
      <c r="A42" s="34">
        <v>2001</v>
      </c>
      <c r="B42" s="182">
        <v>635.92999999999995</v>
      </c>
      <c r="C42" s="182">
        <v>111.63800000000001</v>
      </c>
      <c r="D42" s="182">
        <v>42.753999999999998</v>
      </c>
      <c r="E42" s="182">
        <v>46.253</v>
      </c>
      <c r="F42" s="182">
        <v>79.751999999999995</v>
      </c>
      <c r="G42" s="182">
        <v>94.572000000000003</v>
      </c>
      <c r="H42" s="182">
        <v>140.9</v>
      </c>
      <c r="I42" s="182">
        <v>149.77600000000001</v>
      </c>
      <c r="J42" s="182">
        <v>277.63799999999998</v>
      </c>
      <c r="K42" s="182">
        <v>174.2</v>
      </c>
      <c r="L42" s="182">
        <v>18.741</v>
      </c>
      <c r="M42" s="182">
        <v>186.869</v>
      </c>
      <c r="N42" s="34"/>
      <c r="O42" s="34"/>
      <c r="P42" s="34"/>
    </row>
    <row r="43" spans="1:16">
      <c r="A43" s="34">
        <v>2002</v>
      </c>
      <c r="B43" s="182">
        <v>641.13300000000004</v>
      </c>
      <c r="C43" s="182">
        <v>113.2</v>
      </c>
      <c r="D43" s="182">
        <v>44.091999999999999</v>
      </c>
      <c r="E43" s="182">
        <v>49.524999999999999</v>
      </c>
      <c r="F43" s="182">
        <v>79.099000000000004</v>
      </c>
      <c r="G43" s="182">
        <v>93.831999999999994</v>
      </c>
      <c r="H43" s="182">
        <v>132.179</v>
      </c>
      <c r="I43" s="182">
        <v>144.648</v>
      </c>
      <c r="J43" s="182">
        <v>273.34800000000001</v>
      </c>
      <c r="K43" s="182">
        <v>164.285</v>
      </c>
      <c r="L43" s="182">
        <v>19.372</v>
      </c>
      <c r="M43" s="182">
        <v>193.018</v>
      </c>
      <c r="N43" s="34"/>
      <c r="O43" s="34"/>
      <c r="P43" s="34"/>
    </row>
    <row r="44" spans="1:16">
      <c r="A44" s="34">
        <v>2003</v>
      </c>
      <c r="B44" s="182">
        <v>635.48400000000004</v>
      </c>
      <c r="C44" s="182">
        <v>114.79300000000001</v>
      </c>
      <c r="D44" s="182">
        <v>42.314999999999998</v>
      </c>
      <c r="E44" s="182">
        <v>51.604999999999997</v>
      </c>
      <c r="F44" s="182">
        <v>82.843000000000004</v>
      </c>
      <c r="G44" s="182">
        <v>87.106999999999999</v>
      </c>
      <c r="H44" s="182">
        <v>148.21600000000001</v>
      </c>
      <c r="I44" s="182">
        <v>158.33000000000001</v>
      </c>
      <c r="J44" s="182">
        <v>270.90800000000002</v>
      </c>
      <c r="K44" s="182">
        <v>165.52699999999999</v>
      </c>
      <c r="L44" s="182">
        <v>24.885000000000002</v>
      </c>
      <c r="M44" s="182">
        <v>181.14099999999999</v>
      </c>
      <c r="N44" s="34"/>
      <c r="O44" s="34"/>
      <c r="P44" s="34"/>
    </row>
    <row r="45" spans="1:16">
      <c r="A45" s="34">
        <v>2004</v>
      </c>
      <c r="B45" s="182">
        <v>631.94799999999998</v>
      </c>
      <c r="C45" s="182">
        <v>110.134</v>
      </c>
      <c r="D45" s="182">
        <v>41.328000000000003</v>
      </c>
      <c r="E45" s="182">
        <v>55.765000000000001</v>
      </c>
      <c r="F45" s="182">
        <v>94.5</v>
      </c>
      <c r="G45" s="182">
        <v>94.667000000000002</v>
      </c>
      <c r="H45" s="182">
        <v>156.90700000000001</v>
      </c>
      <c r="I45" s="182">
        <v>167.80099999999999</v>
      </c>
      <c r="J45" s="182">
        <v>275.60300000000001</v>
      </c>
      <c r="K45" s="182">
        <v>170.61</v>
      </c>
      <c r="L45" s="182">
        <v>29.594999999999999</v>
      </c>
      <c r="M45" s="182">
        <v>179.37100000000001</v>
      </c>
      <c r="N45" s="34"/>
      <c r="O45" s="34"/>
      <c r="P45" s="34"/>
    </row>
    <row r="46" spans="1:16">
      <c r="A46" s="34">
        <v>2005</v>
      </c>
      <c r="B46" s="182">
        <v>633.29499999999996</v>
      </c>
      <c r="C46" s="182">
        <v>107.06</v>
      </c>
      <c r="D46" s="182">
        <v>43.503</v>
      </c>
      <c r="E46" s="182">
        <v>51</v>
      </c>
      <c r="F46" s="182">
        <v>118.91800000000001</v>
      </c>
      <c r="G46" s="182">
        <v>105.242</v>
      </c>
      <c r="H46" s="182">
        <v>170.488</v>
      </c>
      <c r="I46" s="182">
        <v>176.565</v>
      </c>
      <c r="J46" s="182">
        <v>268.17200000000003</v>
      </c>
      <c r="K46" s="182">
        <v>165.65899999999999</v>
      </c>
      <c r="L46" s="182">
        <v>28.591000000000001</v>
      </c>
      <c r="M46" s="182">
        <v>164.828</v>
      </c>
      <c r="N46" s="34"/>
      <c r="O46" s="34"/>
      <c r="P46" s="34"/>
    </row>
    <row r="47" spans="1:16">
      <c r="A47" s="34">
        <v>2006</v>
      </c>
      <c r="B47" s="182">
        <v>607.24900000000002</v>
      </c>
      <c r="C47" s="182">
        <v>99.486999999999995</v>
      </c>
      <c r="D47" s="182">
        <v>40.905000000000001</v>
      </c>
      <c r="E47" s="182">
        <v>55.412999999999997</v>
      </c>
      <c r="F47" s="182">
        <v>124.431</v>
      </c>
      <c r="G47" s="182">
        <v>104.05200000000001</v>
      </c>
      <c r="H47" s="182">
        <v>213.32300000000001</v>
      </c>
      <c r="I47" s="182">
        <v>170.072</v>
      </c>
      <c r="J47" s="182">
        <v>249.72399999999999</v>
      </c>
      <c r="K47" s="182">
        <v>158.018</v>
      </c>
      <c r="L47" s="182">
        <v>30.722000000000001</v>
      </c>
      <c r="M47" s="182">
        <v>169.828</v>
      </c>
      <c r="N47" s="34"/>
      <c r="O47" s="34"/>
      <c r="P47" s="34"/>
    </row>
    <row r="48" spans="1:16">
      <c r="A48" s="34">
        <v>2007</v>
      </c>
      <c r="B48" s="182">
        <v>607.24699999999996</v>
      </c>
      <c r="C48" s="182">
        <v>94.768000000000001</v>
      </c>
      <c r="D48" s="182">
        <v>32.771000000000001</v>
      </c>
      <c r="E48" s="182">
        <v>54.948</v>
      </c>
      <c r="F48" s="182">
        <v>138.39400000000001</v>
      </c>
      <c r="G48" s="182">
        <v>102.874</v>
      </c>
      <c r="H48" s="182">
        <v>203.78700000000001</v>
      </c>
      <c r="I48" s="182">
        <v>159.00899999999999</v>
      </c>
      <c r="J48" s="182">
        <v>218.59</v>
      </c>
      <c r="K48" s="182">
        <v>153.352</v>
      </c>
      <c r="L48" s="182">
        <v>31.988</v>
      </c>
      <c r="M48" s="182">
        <v>157.45400000000001</v>
      </c>
      <c r="N48" s="34"/>
      <c r="O48" s="34"/>
      <c r="P48" s="34"/>
    </row>
    <row r="49" spans="1:18">
      <c r="A49" s="34">
        <v>2008</v>
      </c>
      <c r="B49" s="182">
        <v>577.11300000000006</v>
      </c>
      <c r="C49" s="182">
        <v>84.301000000000002</v>
      </c>
      <c r="D49" s="182">
        <v>31.085000000000001</v>
      </c>
      <c r="E49" s="182">
        <v>54.698</v>
      </c>
      <c r="F49" s="182">
        <v>144.03100000000001</v>
      </c>
      <c r="G49" s="182">
        <v>112.72499999999999</v>
      </c>
      <c r="H49" s="182">
        <v>216.977</v>
      </c>
      <c r="I49" s="182">
        <v>169.143</v>
      </c>
      <c r="J49" s="182">
        <v>191.36699999999999</v>
      </c>
      <c r="K49" s="182">
        <v>139.30000000000001</v>
      </c>
      <c r="L49" s="182">
        <v>34.064999999999998</v>
      </c>
      <c r="M49" s="182">
        <v>154.892</v>
      </c>
      <c r="N49" s="34"/>
      <c r="O49" s="34"/>
      <c r="P49" s="34"/>
    </row>
    <row r="50" spans="1:18">
      <c r="A50" s="34">
        <v>2009</v>
      </c>
      <c r="B50" s="182">
        <v>575.62099999999998</v>
      </c>
      <c r="C50" s="182">
        <v>71.600999999999999</v>
      </c>
      <c r="D50" s="182">
        <v>26.574999999999999</v>
      </c>
      <c r="E50" s="182">
        <v>54.052999999999997</v>
      </c>
      <c r="F50" s="182">
        <v>144.29900000000001</v>
      </c>
      <c r="G50" s="182">
        <v>97.620999999999995</v>
      </c>
      <c r="H50" s="182">
        <v>186.35599999999999</v>
      </c>
      <c r="I50" s="182">
        <v>157.363</v>
      </c>
      <c r="J50" s="182">
        <v>162.84700000000001</v>
      </c>
      <c r="K50" s="182">
        <v>124.12</v>
      </c>
      <c r="L50" s="182">
        <v>33.44</v>
      </c>
      <c r="M50" s="182">
        <v>119.13200000000001</v>
      </c>
      <c r="N50" s="34"/>
      <c r="O50" s="34"/>
      <c r="P50" s="34"/>
    </row>
    <row r="51" spans="1:18">
      <c r="A51" s="34">
        <v>2010</v>
      </c>
      <c r="B51" s="182">
        <v>551.649</v>
      </c>
      <c r="C51" s="182">
        <v>70.778999999999996</v>
      </c>
      <c r="D51" s="182">
        <v>29.145</v>
      </c>
      <c r="E51" s="182">
        <v>51.11</v>
      </c>
      <c r="F51" s="182">
        <v>143.035</v>
      </c>
      <c r="G51" s="182">
        <v>106.431</v>
      </c>
      <c r="H51" s="182">
        <v>210.43600000000001</v>
      </c>
      <c r="I51" s="182">
        <v>162.489</v>
      </c>
      <c r="J51" s="182">
        <v>174.57499999999999</v>
      </c>
      <c r="K51" s="182">
        <v>123.206</v>
      </c>
      <c r="L51" s="182">
        <v>32.927999999999997</v>
      </c>
      <c r="M51" s="182">
        <v>129.685</v>
      </c>
      <c r="N51" s="34"/>
      <c r="O51" s="34"/>
      <c r="P51" s="34"/>
    </row>
    <row r="52" spans="1:18">
      <c r="A52" s="34">
        <v>2011</v>
      </c>
      <c r="B52" s="182">
        <v>554.09400000000005</v>
      </c>
      <c r="C52" s="182">
        <v>73.799000000000007</v>
      </c>
      <c r="D52" s="182">
        <v>28.056000000000001</v>
      </c>
      <c r="E52" s="182">
        <v>51.206000000000003</v>
      </c>
      <c r="F52" s="182">
        <v>151.43</v>
      </c>
      <c r="G52" s="182">
        <v>115.672</v>
      </c>
      <c r="H52" s="182">
        <v>237.41200000000001</v>
      </c>
      <c r="I52" s="182" t="s">
        <v>34</v>
      </c>
      <c r="J52" s="182">
        <v>165.071</v>
      </c>
      <c r="K52" s="182">
        <v>114.289</v>
      </c>
      <c r="L52" s="182">
        <v>34.171999999999997</v>
      </c>
      <c r="M52" s="182">
        <v>147.126</v>
      </c>
      <c r="N52" s="34"/>
      <c r="O52" s="34"/>
      <c r="P52" s="34"/>
    </row>
    <row r="53" spans="1:18">
      <c r="A53" s="34">
        <v>2012</v>
      </c>
      <c r="B53" s="182">
        <v>545.68899999999996</v>
      </c>
      <c r="C53" s="182">
        <v>68.272999999999996</v>
      </c>
      <c r="D53" s="182">
        <v>30.146999999999998</v>
      </c>
      <c r="E53" s="182">
        <v>50.018999999999998</v>
      </c>
      <c r="F53" s="182">
        <v>169.76400000000001</v>
      </c>
      <c r="G53" s="182">
        <v>119.402</v>
      </c>
      <c r="H53" s="182">
        <v>256.404</v>
      </c>
      <c r="I53" s="182" t="s">
        <v>34</v>
      </c>
      <c r="J53" s="182">
        <v>166.226</v>
      </c>
      <c r="K53" s="182">
        <v>109.774</v>
      </c>
      <c r="L53" s="182">
        <v>33.792000000000002</v>
      </c>
      <c r="M53" s="182">
        <v>128.04400000000001</v>
      </c>
      <c r="N53" s="34"/>
      <c r="O53" s="34"/>
      <c r="P53" s="34"/>
    </row>
    <row r="54" spans="1:18" s="34" customFormat="1">
      <c r="B54" s="16"/>
      <c r="C54" s="16"/>
      <c r="D54" s="16"/>
      <c r="E54" s="16"/>
      <c r="F54" s="16"/>
      <c r="G54" s="16"/>
      <c r="H54" s="16"/>
      <c r="I54" s="16"/>
      <c r="J54" s="16"/>
      <c r="K54" s="16"/>
    </row>
    <row r="55" spans="1:18" s="34" customFormat="1">
      <c r="A55" s="34" t="s">
        <v>90</v>
      </c>
      <c r="B55" s="16"/>
      <c r="C55" s="16"/>
      <c r="D55" s="16"/>
      <c r="E55" s="16"/>
      <c r="F55" s="16"/>
      <c r="G55" s="16"/>
      <c r="H55" s="16"/>
      <c r="I55" s="16"/>
      <c r="J55" s="16"/>
      <c r="K55" s="16"/>
    </row>
    <row r="56" spans="1:18">
      <c r="A56" s="34"/>
      <c r="B56" s="34"/>
      <c r="C56" s="34"/>
      <c r="D56" s="34"/>
      <c r="E56" s="34"/>
      <c r="F56" s="34"/>
      <c r="G56" s="34"/>
      <c r="H56" s="34"/>
      <c r="I56" s="34"/>
      <c r="J56" s="34"/>
      <c r="K56" s="34"/>
      <c r="L56" s="34"/>
      <c r="M56" s="34"/>
      <c r="N56" s="34"/>
      <c r="O56" s="34"/>
      <c r="P56" s="34"/>
    </row>
    <row r="57" spans="1:18">
      <c r="A57" s="185" t="s">
        <v>326</v>
      </c>
      <c r="B57" s="34"/>
      <c r="C57" s="34"/>
      <c r="D57" s="34"/>
      <c r="E57" s="34"/>
      <c r="F57" s="34"/>
      <c r="G57" s="34"/>
      <c r="H57" s="34"/>
      <c r="I57" s="34"/>
      <c r="J57" s="34"/>
      <c r="K57" s="34"/>
      <c r="L57" s="34"/>
      <c r="M57" s="34"/>
      <c r="N57" s="34"/>
      <c r="O57" s="34"/>
      <c r="P57" s="34"/>
    </row>
    <row r="58" spans="1:18" ht="75">
      <c r="A58" s="4"/>
      <c r="B58" s="6" t="s">
        <v>74</v>
      </c>
      <c r="C58" s="6" t="s">
        <v>66</v>
      </c>
      <c r="D58" s="6" t="s">
        <v>67</v>
      </c>
      <c r="E58" s="6" t="s">
        <v>68</v>
      </c>
      <c r="F58" s="6" t="s">
        <v>69</v>
      </c>
      <c r="G58" s="6" t="s">
        <v>70</v>
      </c>
      <c r="H58" s="6" t="s">
        <v>71</v>
      </c>
      <c r="I58" s="6" t="s">
        <v>76</v>
      </c>
      <c r="J58" s="6" t="s">
        <v>72</v>
      </c>
      <c r="K58" s="36" t="s">
        <v>73</v>
      </c>
      <c r="L58" s="38" t="s">
        <v>149</v>
      </c>
      <c r="M58" s="38" t="s">
        <v>148</v>
      </c>
      <c r="N58" s="34"/>
      <c r="O58" s="34"/>
      <c r="P58" s="34"/>
      <c r="Q58" s="34"/>
      <c r="R58" s="34"/>
    </row>
    <row r="59" spans="1:18">
      <c r="A59" s="34">
        <v>1990</v>
      </c>
      <c r="B59" s="182">
        <v>128.839</v>
      </c>
      <c r="C59" s="182">
        <v>127.23699999999999</v>
      </c>
      <c r="D59" s="182">
        <v>187.869</v>
      </c>
      <c r="E59" s="182">
        <v>62.320999999999998</v>
      </c>
      <c r="F59" s="182">
        <v>53.295999999999999</v>
      </c>
      <c r="G59" s="182">
        <v>111.34399999999999</v>
      </c>
      <c r="H59" s="182">
        <v>39.073</v>
      </c>
      <c r="I59" s="182">
        <v>95.956000000000003</v>
      </c>
      <c r="J59" s="182">
        <v>107.803</v>
      </c>
      <c r="K59" s="182">
        <v>120.327</v>
      </c>
      <c r="L59" s="182">
        <v>55.588999999999999</v>
      </c>
      <c r="M59" s="182">
        <v>123.01300000000001</v>
      </c>
      <c r="N59" s="34"/>
      <c r="O59" s="34"/>
      <c r="P59" s="34"/>
    </row>
    <row r="60" spans="1:18">
      <c r="A60" s="34">
        <v>1991</v>
      </c>
      <c r="B60" s="182">
        <v>127.01</v>
      </c>
      <c r="C60" s="182">
        <v>125.04900000000001</v>
      </c>
      <c r="D60" s="182">
        <v>190.65299999999999</v>
      </c>
      <c r="E60" s="182">
        <v>66.698999999999998</v>
      </c>
      <c r="F60" s="182">
        <v>57.402999999999999</v>
      </c>
      <c r="G60" s="182">
        <v>104.655</v>
      </c>
      <c r="H60" s="182">
        <v>37.536000000000001</v>
      </c>
      <c r="I60" s="182">
        <v>97.465000000000003</v>
      </c>
      <c r="J60" s="182">
        <v>93.01</v>
      </c>
      <c r="K60" s="182">
        <v>115.78400000000001</v>
      </c>
      <c r="L60" s="182">
        <v>51.122</v>
      </c>
      <c r="M60" s="182">
        <v>118.255</v>
      </c>
      <c r="N60" s="34"/>
      <c r="O60" s="34"/>
      <c r="P60" s="34"/>
    </row>
    <row r="61" spans="1:18">
      <c r="A61" s="34">
        <v>1992</v>
      </c>
      <c r="B61" s="182">
        <v>125.96299999999999</v>
      </c>
      <c r="C61" s="182">
        <v>119.53400000000001</v>
      </c>
      <c r="D61" s="182">
        <v>160.934</v>
      </c>
      <c r="E61" s="182">
        <v>65.997</v>
      </c>
      <c r="F61" s="182">
        <v>56.395000000000003</v>
      </c>
      <c r="G61" s="182">
        <v>101.16</v>
      </c>
      <c r="H61" s="182">
        <v>28.971</v>
      </c>
      <c r="I61" s="182">
        <v>96.400999999999996</v>
      </c>
      <c r="J61" s="182">
        <v>98.117000000000004</v>
      </c>
      <c r="K61" s="182">
        <v>111.93899999999999</v>
      </c>
      <c r="L61" s="182">
        <v>51.018999999999998</v>
      </c>
      <c r="M61" s="182">
        <v>111.26600000000001</v>
      </c>
      <c r="N61" s="34"/>
      <c r="O61" s="34"/>
      <c r="P61" s="34"/>
    </row>
    <row r="62" spans="1:18">
      <c r="A62" s="34">
        <v>1993</v>
      </c>
      <c r="B62" s="182">
        <v>126.83799999999999</v>
      </c>
      <c r="C62" s="182">
        <v>125.37</v>
      </c>
      <c r="D62" s="182">
        <v>162.376</v>
      </c>
      <c r="E62" s="182">
        <v>73.680999999999997</v>
      </c>
      <c r="F62" s="182">
        <v>49.829000000000001</v>
      </c>
      <c r="G62" s="182">
        <v>93.156999999999996</v>
      </c>
      <c r="H62" s="182">
        <v>35</v>
      </c>
      <c r="I62" s="182">
        <v>101.101</v>
      </c>
      <c r="J62" s="182">
        <v>109.735</v>
      </c>
      <c r="K62" s="182">
        <v>108.947</v>
      </c>
      <c r="L62" s="182">
        <v>57.326000000000001</v>
      </c>
      <c r="M62" s="182">
        <v>111.556</v>
      </c>
      <c r="N62" s="34"/>
      <c r="O62" s="34"/>
      <c r="P62" s="34"/>
    </row>
    <row r="63" spans="1:18">
      <c r="A63" s="34">
        <v>1994</v>
      </c>
      <c r="B63" s="182">
        <v>126.29900000000001</v>
      </c>
      <c r="C63" s="182">
        <v>132.00800000000001</v>
      </c>
      <c r="D63" s="182">
        <v>165.21700000000001</v>
      </c>
      <c r="E63" s="182">
        <v>86.037000000000006</v>
      </c>
      <c r="F63" s="182">
        <v>53.951000000000001</v>
      </c>
      <c r="G63" s="182">
        <v>94.191000000000003</v>
      </c>
      <c r="H63" s="182">
        <v>48.262</v>
      </c>
      <c r="I63" s="182">
        <v>96.332999999999998</v>
      </c>
      <c r="J63" s="182">
        <v>120.348</v>
      </c>
      <c r="K63" s="182">
        <v>111.664</v>
      </c>
      <c r="L63" s="182">
        <v>53.113</v>
      </c>
      <c r="M63" s="182">
        <v>111.416</v>
      </c>
      <c r="N63" s="34"/>
      <c r="O63" s="34"/>
      <c r="P63" s="34"/>
    </row>
    <row r="64" spans="1:18">
      <c r="A64" s="34">
        <v>1995</v>
      </c>
      <c r="B64" s="182">
        <v>127.069</v>
      </c>
      <c r="C64" s="182">
        <v>153.685</v>
      </c>
      <c r="D64" s="182">
        <v>161.06100000000001</v>
      </c>
      <c r="E64" s="182">
        <v>78.034999999999997</v>
      </c>
      <c r="F64" s="182">
        <v>54.698999999999998</v>
      </c>
      <c r="G64" s="182">
        <v>102.047</v>
      </c>
      <c r="H64" s="182">
        <v>48.408999999999999</v>
      </c>
      <c r="I64" s="182">
        <v>98.57</v>
      </c>
      <c r="J64" s="182">
        <v>121.876</v>
      </c>
      <c r="K64" s="182">
        <v>118.20399999999999</v>
      </c>
      <c r="L64" s="182">
        <v>51.41</v>
      </c>
      <c r="M64" s="182">
        <v>117.148</v>
      </c>
      <c r="N64" s="34"/>
      <c r="O64" s="34"/>
      <c r="P64" s="34"/>
    </row>
    <row r="65" spans="1:16">
      <c r="A65" s="34">
        <v>1996</v>
      </c>
      <c r="B65" s="182">
        <v>131.69999999999999</v>
      </c>
      <c r="C65" s="182">
        <v>134.887</v>
      </c>
      <c r="D65" s="182">
        <v>156.00299999999999</v>
      </c>
      <c r="E65" s="182">
        <v>76.701999999999998</v>
      </c>
      <c r="F65" s="182">
        <v>53.957000000000001</v>
      </c>
      <c r="G65" s="182">
        <v>101.16800000000001</v>
      </c>
      <c r="H65" s="182">
        <v>55.143999999999998</v>
      </c>
      <c r="I65" s="182">
        <v>96.566000000000003</v>
      </c>
      <c r="J65" s="182">
        <v>126.136</v>
      </c>
      <c r="K65" s="182">
        <v>114.142</v>
      </c>
      <c r="L65" s="182">
        <v>48.683</v>
      </c>
      <c r="M65" s="182">
        <v>116.49299999999999</v>
      </c>
      <c r="N65" s="34"/>
      <c r="O65" s="34"/>
      <c r="P65" s="34"/>
    </row>
    <row r="66" spans="1:16">
      <c r="A66" s="34">
        <v>1997</v>
      </c>
      <c r="B66" s="182">
        <v>133.03</v>
      </c>
      <c r="C66" s="182">
        <v>133.61699999999999</v>
      </c>
      <c r="D66" s="182">
        <v>147.04</v>
      </c>
      <c r="E66" s="182">
        <v>68.381</v>
      </c>
      <c r="F66" s="182">
        <v>55.128</v>
      </c>
      <c r="G66" s="182">
        <v>106.56699999999999</v>
      </c>
      <c r="H66" s="182">
        <v>63.122</v>
      </c>
      <c r="I66" s="182">
        <v>95.031999999999996</v>
      </c>
      <c r="J66" s="182">
        <v>133.13300000000001</v>
      </c>
      <c r="K66" s="182">
        <v>113.004</v>
      </c>
      <c r="L66" s="182">
        <v>54.697000000000003</v>
      </c>
      <c r="M66" s="182">
        <v>119.752</v>
      </c>
      <c r="N66" s="34"/>
      <c r="O66" s="34"/>
      <c r="P66" s="34"/>
    </row>
    <row r="67" spans="1:16">
      <c r="A67" s="34">
        <v>1998</v>
      </c>
      <c r="B67" s="182">
        <v>129.61099999999999</v>
      </c>
      <c r="C67" s="182">
        <v>126.52800000000001</v>
      </c>
      <c r="D67" s="182">
        <v>160.15</v>
      </c>
      <c r="E67" s="182">
        <v>82.21</v>
      </c>
      <c r="F67" s="182">
        <v>50.134999999999998</v>
      </c>
      <c r="G67" s="182">
        <v>100.78400000000001</v>
      </c>
      <c r="H67" s="182">
        <v>52.177999999999997</v>
      </c>
      <c r="I67" s="182">
        <v>94.858000000000004</v>
      </c>
      <c r="J67" s="182">
        <v>127.06100000000001</v>
      </c>
      <c r="K67" s="182">
        <v>106.066</v>
      </c>
      <c r="L67" s="182">
        <v>56.87</v>
      </c>
      <c r="M67" s="182">
        <v>121.11</v>
      </c>
      <c r="N67" s="34"/>
      <c r="O67" s="34"/>
      <c r="P67" s="34"/>
    </row>
    <row r="68" spans="1:16" s="34" customFormat="1">
      <c r="A68" s="34">
        <v>1999</v>
      </c>
      <c r="B68" s="182">
        <v>123.619</v>
      </c>
      <c r="C68" s="182">
        <v>139.38300000000001</v>
      </c>
      <c r="D68" s="182">
        <v>143.54</v>
      </c>
      <c r="E68" s="182">
        <v>82.893000000000001</v>
      </c>
      <c r="F68" s="182">
        <v>49.436999999999998</v>
      </c>
      <c r="G68" s="182">
        <v>97.921999999999997</v>
      </c>
      <c r="H68" s="182">
        <v>48.607999999999997</v>
      </c>
      <c r="I68" s="182">
        <v>88.853999999999999</v>
      </c>
      <c r="J68" s="182">
        <v>137.845</v>
      </c>
      <c r="K68" s="182">
        <v>110.727</v>
      </c>
      <c r="L68" s="182">
        <v>57.484999999999999</v>
      </c>
      <c r="M68" s="182">
        <v>120.163</v>
      </c>
    </row>
    <row r="69" spans="1:16" s="34" customFormat="1">
      <c r="A69" s="34">
        <v>2000</v>
      </c>
      <c r="B69" s="182">
        <v>116.578</v>
      </c>
      <c r="C69" s="182">
        <v>131.9</v>
      </c>
      <c r="D69" s="182">
        <v>144.64400000000001</v>
      </c>
      <c r="E69" s="182">
        <v>89.963999999999999</v>
      </c>
      <c r="F69" s="182">
        <v>49.927</v>
      </c>
      <c r="G69" s="182">
        <v>91.945999999999998</v>
      </c>
      <c r="H69" s="182">
        <v>64.751000000000005</v>
      </c>
      <c r="I69" s="182">
        <v>92.86</v>
      </c>
      <c r="J69" s="182">
        <v>140.58699999999999</v>
      </c>
      <c r="K69" s="182">
        <v>108.419</v>
      </c>
      <c r="L69" s="182">
        <v>60.872999999999998</v>
      </c>
      <c r="M69" s="182">
        <v>121.867</v>
      </c>
    </row>
    <row r="70" spans="1:16" s="34" customFormat="1">
      <c r="A70" s="34">
        <v>2001</v>
      </c>
      <c r="B70" s="182">
        <v>106.006</v>
      </c>
      <c r="C70" s="182">
        <v>116.42100000000001</v>
      </c>
      <c r="D70" s="182">
        <v>129.185</v>
      </c>
      <c r="E70" s="182">
        <v>83.259</v>
      </c>
      <c r="F70" s="182">
        <v>57.844999999999999</v>
      </c>
      <c r="G70" s="182">
        <v>89.119</v>
      </c>
      <c r="H70" s="182">
        <v>69.031000000000006</v>
      </c>
      <c r="I70" s="182">
        <v>94.006</v>
      </c>
      <c r="J70" s="182">
        <v>124.997</v>
      </c>
      <c r="K70" s="182">
        <v>110.035</v>
      </c>
      <c r="L70" s="182">
        <v>54.825000000000003</v>
      </c>
      <c r="M70" s="182">
        <v>116.413</v>
      </c>
    </row>
    <row r="71" spans="1:16" s="34" customFormat="1">
      <c r="A71" s="34">
        <v>2002</v>
      </c>
      <c r="B71" s="182">
        <v>108.044</v>
      </c>
      <c r="C71" s="182">
        <v>117.184</v>
      </c>
      <c r="D71" s="182">
        <v>134.99199999999999</v>
      </c>
      <c r="E71" s="182">
        <v>91.277000000000001</v>
      </c>
      <c r="F71" s="182">
        <v>57.957999999999998</v>
      </c>
      <c r="G71" s="182">
        <v>90.963999999999999</v>
      </c>
      <c r="H71" s="182">
        <v>66.516000000000005</v>
      </c>
      <c r="I71" s="182">
        <v>92.241</v>
      </c>
      <c r="J71" s="182">
        <v>122.301</v>
      </c>
      <c r="K71" s="182">
        <v>104.218</v>
      </c>
      <c r="L71" s="182">
        <v>59.055</v>
      </c>
      <c r="M71" s="182">
        <v>121.503</v>
      </c>
    </row>
    <row r="72" spans="1:16" s="34" customFormat="1">
      <c r="A72" s="34">
        <v>2003</v>
      </c>
      <c r="B72" s="182">
        <v>106.557</v>
      </c>
      <c r="C72" s="182">
        <v>119.675</v>
      </c>
      <c r="D72" s="182">
        <v>129.51300000000001</v>
      </c>
      <c r="E72" s="182">
        <v>94.313999999999993</v>
      </c>
      <c r="F72" s="182">
        <v>59.399000000000001</v>
      </c>
      <c r="G72" s="182">
        <v>84.79</v>
      </c>
      <c r="H72" s="182">
        <v>72.557000000000002</v>
      </c>
      <c r="I72" s="182">
        <v>100.37</v>
      </c>
      <c r="J72" s="182">
        <v>122.47499999999999</v>
      </c>
      <c r="K72" s="182">
        <v>104.995</v>
      </c>
      <c r="L72" s="182">
        <v>73.694999999999993</v>
      </c>
      <c r="M72" s="182">
        <v>114.39100000000001</v>
      </c>
    </row>
    <row r="73" spans="1:16" s="34" customFormat="1">
      <c r="A73" s="34">
        <v>2004</v>
      </c>
      <c r="B73" s="182">
        <v>105.70399999999999</v>
      </c>
      <c r="C73" s="182">
        <v>116.021</v>
      </c>
      <c r="D73" s="182">
        <v>125.967</v>
      </c>
      <c r="E73" s="182">
        <v>98.084000000000003</v>
      </c>
      <c r="F73" s="182">
        <v>68.126999999999995</v>
      </c>
      <c r="G73" s="182">
        <v>90.569000000000003</v>
      </c>
      <c r="H73" s="182">
        <v>76.393000000000001</v>
      </c>
      <c r="I73" s="182">
        <v>106.372</v>
      </c>
      <c r="J73" s="182">
        <v>124.90900000000001</v>
      </c>
      <c r="K73" s="182">
        <v>108.85</v>
      </c>
      <c r="L73" s="182">
        <v>92.272000000000006</v>
      </c>
      <c r="M73" s="182">
        <v>113.09699999999999</v>
      </c>
    </row>
    <row r="74" spans="1:16" s="34" customFormat="1">
      <c r="A74" s="34">
        <v>2005</v>
      </c>
      <c r="B74" s="182">
        <v>103.45099999999999</v>
      </c>
      <c r="C74" s="182">
        <v>115.161</v>
      </c>
      <c r="D74" s="182">
        <v>133.197</v>
      </c>
      <c r="E74" s="182">
        <v>95.072999999999993</v>
      </c>
      <c r="F74" s="182">
        <v>87.646000000000001</v>
      </c>
      <c r="G74" s="182">
        <v>102.306</v>
      </c>
      <c r="H74" s="182">
        <v>83.802999999999997</v>
      </c>
      <c r="I74" s="182">
        <v>111.444</v>
      </c>
      <c r="J74" s="182">
        <v>121.595</v>
      </c>
      <c r="K74" s="182">
        <v>106.127</v>
      </c>
      <c r="L74" s="182">
        <v>87.355999999999995</v>
      </c>
      <c r="M74" s="182">
        <v>105.604</v>
      </c>
    </row>
    <row r="75" spans="1:16" s="34" customFormat="1">
      <c r="A75" s="34">
        <v>2006</v>
      </c>
      <c r="B75" s="182">
        <v>99.953000000000003</v>
      </c>
      <c r="C75" s="182">
        <v>104.111</v>
      </c>
      <c r="D75" s="182">
        <v>123.819</v>
      </c>
      <c r="E75" s="182">
        <v>99.53</v>
      </c>
      <c r="F75" s="182">
        <v>89.188000000000002</v>
      </c>
      <c r="G75" s="182">
        <v>102.065</v>
      </c>
      <c r="H75" s="182">
        <v>103.267</v>
      </c>
      <c r="I75" s="182">
        <v>107.968</v>
      </c>
      <c r="J75" s="182">
        <v>113.52500000000001</v>
      </c>
      <c r="K75" s="182">
        <v>101.568</v>
      </c>
      <c r="L75" s="182">
        <v>96.094999999999999</v>
      </c>
      <c r="M75" s="182">
        <v>107.46</v>
      </c>
    </row>
    <row r="76" spans="1:16" s="34" customFormat="1">
      <c r="A76" s="34">
        <v>2007</v>
      </c>
      <c r="B76" s="182">
        <v>100</v>
      </c>
      <c r="C76" s="182">
        <v>100</v>
      </c>
      <c r="D76" s="182">
        <v>100</v>
      </c>
      <c r="E76" s="182">
        <v>100</v>
      </c>
      <c r="F76" s="182">
        <v>100</v>
      </c>
      <c r="G76" s="182">
        <v>100</v>
      </c>
      <c r="H76" s="182">
        <v>100</v>
      </c>
      <c r="I76" s="182">
        <v>100</v>
      </c>
      <c r="J76" s="182">
        <v>100</v>
      </c>
      <c r="K76" s="182">
        <v>100</v>
      </c>
      <c r="L76" s="182">
        <v>100</v>
      </c>
      <c r="M76" s="182">
        <v>100</v>
      </c>
    </row>
    <row r="77" spans="1:16" s="34" customFormat="1">
      <c r="A77" s="34">
        <v>2008</v>
      </c>
      <c r="B77" s="182">
        <v>93.944000000000003</v>
      </c>
      <c r="C77" s="182">
        <v>90.188000000000002</v>
      </c>
      <c r="D77" s="182">
        <v>97.185000000000002</v>
      </c>
      <c r="E77" s="182">
        <v>100.127</v>
      </c>
      <c r="F77" s="182">
        <v>104.685</v>
      </c>
      <c r="G77" s="182">
        <v>110.137</v>
      </c>
      <c r="H77" s="182">
        <v>107.86</v>
      </c>
      <c r="I77" s="182">
        <v>105.649</v>
      </c>
      <c r="J77" s="182">
        <v>87.994</v>
      </c>
      <c r="K77" s="182">
        <v>91.986999999999995</v>
      </c>
      <c r="L77" s="182">
        <v>104.14100000000001</v>
      </c>
      <c r="M77" s="182">
        <v>98.448999999999998</v>
      </c>
    </row>
    <row r="78" spans="1:16" s="34" customFormat="1">
      <c r="A78" s="34">
        <v>2009</v>
      </c>
      <c r="B78" s="182">
        <v>95.046000000000006</v>
      </c>
      <c r="C78" s="182">
        <v>76.028000000000006</v>
      </c>
      <c r="D78" s="182">
        <v>84.373000000000005</v>
      </c>
      <c r="E78" s="182">
        <v>95.951999999999998</v>
      </c>
      <c r="F78" s="182">
        <v>107.057</v>
      </c>
      <c r="G78" s="182">
        <v>94.79</v>
      </c>
      <c r="H78" s="182">
        <v>92.472999999999999</v>
      </c>
      <c r="I78" s="182">
        <v>98.05</v>
      </c>
      <c r="J78" s="182">
        <v>75.587000000000003</v>
      </c>
      <c r="K78" s="182">
        <v>80.84</v>
      </c>
      <c r="L78" s="182">
        <v>104.349</v>
      </c>
      <c r="M78" s="182">
        <v>76.569999999999993</v>
      </c>
    </row>
    <row r="79" spans="1:16" s="34" customFormat="1">
      <c r="A79" s="34">
        <v>2010</v>
      </c>
      <c r="B79" s="182">
        <v>93.406999999999996</v>
      </c>
      <c r="C79" s="182">
        <v>75.957999999999998</v>
      </c>
      <c r="D79" s="182">
        <v>90.637</v>
      </c>
      <c r="E79" s="182">
        <v>96.953999999999994</v>
      </c>
      <c r="F79" s="182">
        <v>105.879</v>
      </c>
      <c r="G79" s="182">
        <v>103.053</v>
      </c>
      <c r="H79" s="182">
        <v>104.786</v>
      </c>
      <c r="I79" s="182">
        <v>102.49</v>
      </c>
      <c r="J79" s="182">
        <v>81.91</v>
      </c>
      <c r="K79" s="182">
        <v>81.09</v>
      </c>
      <c r="L79" s="182">
        <v>103.31100000000001</v>
      </c>
      <c r="M79" s="182">
        <v>82.542000000000002</v>
      </c>
    </row>
    <row r="80" spans="1:16" s="34" customFormat="1">
      <c r="A80" s="34">
        <v>2011</v>
      </c>
      <c r="B80" s="182">
        <v>93.498000000000005</v>
      </c>
      <c r="C80" s="182">
        <v>80.981999999999999</v>
      </c>
      <c r="D80" s="182">
        <v>87.677000000000007</v>
      </c>
      <c r="E80" s="182">
        <v>96.611999999999995</v>
      </c>
      <c r="F80" s="182">
        <v>111.292</v>
      </c>
      <c r="G80" s="182">
        <v>114.401</v>
      </c>
      <c r="H80" s="182">
        <v>117.893</v>
      </c>
      <c r="I80" s="182" t="s">
        <v>34</v>
      </c>
      <c r="J80" s="182">
        <v>77.635999999999996</v>
      </c>
      <c r="K80" s="182">
        <v>75.033000000000001</v>
      </c>
      <c r="L80" s="182">
        <v>104.602</v>
      </c>
      <c r="M80" s="182">
        <v>94.055000000000007</v>
      </c>
    </row>
    <row r="81" spans="1:16" s="34" customFormat="1">
      <c r="A81" s="34">
        <v>2012</v>
      </c>
      <c r="B81" s="182">
        <v>93.584999999999994</v>
      </c>
      <c r="C81" s="182">
        <v>72.308999999999997</v>
      </c>
      <c r="D81" s="182">
        <v>94.516000000000005</v>
      </c>
      <c r="E81" s="182">
        <v>94.784000000000006</v>
      </c>
      <c r="F81" s="182">
        <v>125.56399999999999</v>
      </c>
      <c r="G81" s="182">
        <v>116.61799999999999</v>
      </c>
      <c r="H81" s="182">
        <v>127.855</v>
      </c>
      <c r="I81" s="182" t="s">
        <v>34</v>
      </c>
      <c r="J81" s="182">
        <v>77.497</v>
      </c>
      <c r="K81" s="182">
        <v>73.090999999999994</v>
      </c>
      <c r="L81" s="182">
        <v>106.26</v>
      </c>
      <c r="M81" s="182">
        <v>81.113</v>
      </c>
    </row>
    <row r="82" spans="1:16" s="34" customFormat="1"/>
    <row r="83" spans="1:16" s="34" customFormat="1">
      <c r="A83" s="348" t="s">
        <v>91</v>
      </c>
      <c r="B83" s="348"/>
      <c r="C83" s="348"/>
      <c r="D83" s="348"/>
      <c r="E83" s="348"/>
      <c r="F83" s="348"/>
      <c r="G83" s="348"/>
      <c r="H83" s="348"/>
      <c r="I83" s="348"/>
      <c r="J83" s="348"/>
      <c r="K83" s="348"/>
    </row>
    <row r="84" spans="1:16" s="34" customFormat="1">
      <c r="A84" s="348"/>
      <c r="B84" s="348"/>
      <c r="C84" s="348"/>
      <c r="D84" s="348"/>
      <c r="E84" s="348"/>
      <c r="F84" s="348"/>
      <c r="G84" s="348"/>
      <c r="H84" s="348"/>
      <c r="I84" s="348"/>
      <c r="J84" s="348"/>
      <c r="K84" s="348"/>
    </row>
    <row r="85" spans="1:16" s="34" customFormat="1"/>
    <row r="86" spans="1:16" s="34" customFormat="1">
      <c r="A86" s="185" t="s">
        <v>327</v>
      </c>
    </row>
    <row r="87" spans="1:16" s="34" customFormat="1" ht="75">
      <c r="A87" s="4"/>
      <c r="B87" s="6" t="s">
        <v>74</v>
      </c>
      <c r="C87" s="6" t="s">
        <v>66</v>
      </c>
      <c r="D87" s="6" t="s">
        <v>67</v>
      </c>
      <c r="E87" s="6" t="s">
        <v>68</v>
      </c>
      <c r="F87" s="6" t="s">
        <v>69</v>
      </c>
      <c r="G87" s="6" t="s">
        <v>70</v>
      </c>
      <c r="H87" s="6" t="s">
        <v>71</v>
      </c>
      <c r="I87" s="6" t="s">
        <v>76</v>
      </c>
      <c r="J87" s="6" t="s">
        <v>72</v>
      </c>
      <c r="K87" s="36" t="s">
        <v>73</v>
      </c>
      <c r="L87" s="38" t="s">
        <v>149</v>
      </c>
      <c r="M87" s="38" t="s">
        <v>148</v>
      </c>
    </row>
    <row r="88" spans="1:16" s="34" customFormat="1">
      <c r="A88" s="34">
        <v>1990</v>
      </c>
      <c r="B88" s="182">
        <v>86.858000000000004</v>
      </c>
      <c r="C88" s="182">
        <v>95.340999999999994</v>
      </c>
      <c r="D88" s="182">
        <v>96.72</v>
      </c>
      <c r="E88" s="182">
        <v>91.436000000000007</v>
      </c>
      <c r="F88" s="182">
        <v>91.980999999999995</v>
      </c>
      <c r="G88" s="182">
        <v>91.772000000000006</v>
      </c>
      <c r="H88" s="182">
        <v>99.37</v>
      </c>
      <c r="I88" s="182">
        <v>94.001000000000005</v>
      </c>
      <c r="J88" s="182">
        <v>95.48</v>
      </c>
      <c r="K88" s="182">
        <v>90.914000000000001</v>
      </c>
      <c r="L88" s="182">
        <v>82.867000000000004</v>
      </c>
      <c r="M88" s="182">
        <v>92.290999999999997</v>
      </c>
    </row>
    <row r="89" spans="1:16" s="34" customFormat="1">
      <c r="A89" s="34">
        <v>1991</v>
      </c>
      <c r="B89" s="182">
        <v>87.590999999999994</v>
      </c>
      <c r="C89" s="182">
        <v>95.745000000000005</v>
      </c>
      <c r="D89" s="182">
        <v>95.117000000000004</v>
      </c>
      <c r="E89" s="182">
        <v>92.558999999999997</v>
      </c>
      <c r="F89" s="182">
        <v>93.066999999999993</v>
      </c>
      <c r="G89" s="182">
        <v>92.3</v>
      </c>
      <c r="H89" s="182">
        <v>99.42</v>
      </c>
      <c r="I89" s="182">
        <v>95.06</v>
      </c>
      <c r="J89" s="182">
        <v>95.938000000000002</v>
      </c>
      <c r="K89" s="182">
        <v>91.8</v>
      </c>
      <c r="L89" s="182">
        <v>84.59</v>
      </c>
      <c r="M89" s="182">
        <v>92.921999999999997</v>
      </c>
    </row>
    <row r="90" spans="1:16" s="34" customFormat="1">
      <c r="A90" s="34">
        <v>1992</v>
      </c>
      <c r="B90" s="182">
        <v>88.981999999999999</v>
      </c>
      <c r="C90" s="182">
        <v>96.488</v>
      </c>
      <c r="D90" s="182">
        <v>96.49</v>
      </c>
      <c r="E90" s="182">
        <v>92.551000000000002</v>
      </c>
      <c r="F90" s="182">
        <v>93.7</v>
      </c>
      <c r="G90" s="182">
        <v>92.756</v>
      </c>
      <c r="H90" s="182">
        <v>99.311999999999998</v>
      </c>
      <c r="I90" s="182">
        <v>96.225999999999999</v>
      </c>
      <c r="J90" s="182">
        <v>96.02</v>
      </c>
      <c r="K90" s="182">
        <v>92.227000000000004</v>
      </c>
      <c r="L90" s="182">
        <v>86.122</v>
      </c>
      <c r="M90" s="182">
        <v>93.554000000000002</v>
      </c>
      <c r="N90"/>
      <c r="O90"/>
      <c r="P90"/>
    </row>
    <row r="91" spans="1:16" s="34" customFormat="1">
      <c r="A91" s="34">
        <v>1993</v>
      </c>
      <c r="B91" s="182">
        <v>89.45</v>
      </c>
      <c r="C91" s="182">
        <v>96.66</v>
      </c>
      <c r="D91" s="182">
        <v>97.259</v>
      </c>
      <c r="E91" s="182">
        <v>93.391999999999996</v>
      </c>
      <c r="F91" s="182">
        <v>94.334000000000003</v>
      </c>
      <c r="G91" s="182">
        <v>92.89</v>
      </c>
      <c r="H91" s="182">
        <v>99.918000000000006</v>
      </c>
      <c r="I91" s="182">
        <v>97.632000000000005</v>
      </c>
      <c r="J91" s="182">
        <v>96.701999999999998</v>
      </c>
      <c r="K91" s="182">
        <v>93.168000000000006</v>
      </c>
      <c r="L91" s="182">
        <v>88.563000000000002</v>
      </c>
      <c r="M91" s="182">
        <v>94.477999999999994</v>
      </c>
    </row>
    <row r="92" spans="1:16" s="34" customFormat="1">
      <c r="A92" s="34">
        <v>1994</v>
      </c>
      <c r="B92" s="182">
        <v>91.298000000000002</v>
      </c>
      <c r="C92" s="182">
        <v>97.093999999999994</v>
      </c>
      <c r="D92" s="182">
        <v>96.813000000000002</v>
      </c>
      <c r="E92" s="182">
        <v>94.036000000000001</v>
      </c>
      <c r="F92" s="182">
        <v>95.988</v>
      </c>
      <c r="G92" s="182">
        <v>93.427000000000007</v>
      </c>
      <c r="H92" s="182">
        <v>100.339</v>
      </c>
      <c r="I92" s="182">
        <v>98.477000000000004</v>
      </c>
      <c r="J92" s="182">
        <v>96.569000000000003</v>
      </c>
      <c r="K92" s="182">
        <v>93.661000000000001</v>
      </c>
      <c r="L92" s="182">
        <v>90.129000000000005</v>
      </c>
      <c r="M92" s="182">
        <v>94.884</v>
      </c>
    </row>
    <row r="93" spans="1:16" s="34" customFormat="1">
      <c r="A93" s="34">
        <v>1995</v>
      </c>
      <c r="B93" s="182">
        <v>96.164000000000001</v>
      </c>
      <c r="C93" s="182">
        <v>97.478999999999999</v>
      </c>
      <c r="D93" s="182">
        <v>97.748999999999995</v>
      </c>
      <c r="E93" s="182">
        <v>94.213999999999999</v>
      </c>
      <c r="F93" s="182">
        <v>96.153000000000006</v>
      </c>
      <c r="G93" s="182">
        <v>93.977000000000004</v>
      </c>
      <c r="H93" s="182">
        <v>99.873999999999995</v>
      </c>
      <c r="I93" s="182">
        <v>99.247</v>
      </c>
      <c r="J93" s="182">
        <v>96.430999999999997</v>
      </c>
      <c r="K93" s="182">
        <v>94.331000000000003</v>
      </c>
      <c r="L93" s="182">
        <v>91.777000000000001</v>
      </c>
      <c r="M93" s="182">
        <v>95.519000000000005</v>
      </c>
    </row>
    <row r="94" spans="1:16" s="34" customFormat="1">
      <c r="A94" s="34">
        <v>1996</v>
      </c>
      <c r="B94" s="182">
        <v>96.399000000000001</v>
      </c>
      <c r="C94" s="182">
        <v>97.691999999999993</v>
      </c>
      <c r="D94" s="182">
        <v>95.463999999999999</v>
      </c>
      <c r="E94" s="182">
        <v>94.570999999999998</v>
      </c>
      <c r="F94" s="182">
        <v>95.962000000000003</v>
      </c>
      <c r="G94" s="182">
        <v>94.460999999999999</v>
      </c>
      <c r="H94" s="182">
        <v>100.586</v>
      </c>
      <c r="I94" s="182">
        <v>99.388000000000005</v>
      </c>
      <c r="J94" s="182">
        <v>96.716999999999999</v>
      </c>
      <c r="K94" s="182">
        <v>94.593000000000004</v>
      </c>
      <c r="L94" s="182">
        <v>92.102999999999994</v>
      </c>
      <c r="M94" s="182">
        <v>95.947999999999993</v>
      </c>
    </row>
    <row r="95" spans="1:16" s="34" customFormat="1">
      <c r="A95" s="34">
        <v>1997</v>
      </c>
      <c r="B95" s="182">
        <v>97.14</v>
      </c>
      <c r="C95" s="182">
        <v>97.533000000000001</v>
      </c>
      <c r="D95" s="182">
        <v>94.543000000000006</v>
      </c>
      <c r="E95" s="182">
        <v>93.537999999999997</v>
      </c>
      <c r="F95" s="182">
        <v>94.861999999999995</v>
      </c>
      <c r="G95" s="182">
        <v>95.248999999999995</v>
      </c>
      <c r="H95" s="182">
        <v>100.807</v>
      </c>
      <c r="I95" s="182">
        <v>99.703999999999994</v>
      </c>
      <c r="J95" s="182">
        <v>97.284000000000006</v>
      </c>
      <c r="K95" s="182">
        <v>95.108000000000004</v>
      </c>
      <c r="L95" s="182">
        <v>93.399000000000001</v>
      </c>
      <c r="M95" s="182">
        <v>96.503</v>
      </c>
    </row>
    <row r="96" spans="1:16" s="34" customFormat="1">
      <c r="A96" s="34">
        <v>1998</v>
      </c>
      <c r="B96" s="182">
        <v>96.722999999999999</v>
      </c>
      <c r="C96" s="182">
        <v>98.406999999999996</v>
      </c>
      <c r="D96" s="182">
        <v>94.655000000000001</v>
      </c>
      <c r="E96" s="182">
        <v>98.951999999999998</v>
      </c>
      <c r="F96" s="182">
        <v>95.564999999999998</v>
      </c>
      <c r="G96" s="182">
        <v>95.281999999999996</v>
      </c>
      <c r="H96" s="182">
        <v>99.105999999999995</v>
      </c>
      <c r="I96" s="182">
        <v>98.289000000000001</v>
      </c>
      <c r="J96" s="182">
        <v>97.27</v>
      </c>
      <c r="K96" s="182">
        <v>95.415000000000006</v>
      </c>
      <c r="L96" s="182">
        <v>93.997</v>
      </c>
      <c r="M96" s="182">
        <v>97.789000000000001</v>
      </c>
    </row>
    <row r="97" spans="1:13" s="34" customFormat="1">
      <c r="A97" s="34">
        <v>1999</v>
      </c>
      <c r="B97" s="182">
        <v>97.48</v>
      </c>
      <c r="C97" s="182">
        <v>100.35299999999999</v>
      </c>
      <c r="D97" s="182">
        <v>94.430999999999997</v>
      </c>
      <c r="E97" s="182">
        <v>97.912000000000006</v>
      </c>
      <c r="F97" s="182">
        <v>99.417000000000002</v>
      </c>
      <c r="G97" s="182">
        <v>97.784999999999997</v>
      </c>
      <c r="H97" s="182">
        <v>100.267</v>
      </c>
      <c r="I97" s="182">
        <v>98.774000000000001</v>
      </c>
      <c r="J97" s="182">
        <v>96.665999999999997</v>
      </c>
      <c r="K97" s="182">
        <v>95.602999999999994</v>
      </c>
      <c r="L97" s="182">
        <v>95.718000000000004</v>
      </c>
      <c r="M97" s="182">
        <v>97.278000000000006</v>
      </c>
    </row>
    <row r="98" spans="1:13" s="34" customFormat="1">
      <c r="A98" s="34">
        <v>2000</v>
      </c>
      <c r="B98" s="182">
        <v>99.346999999999994</v>
      </c>
      <c r="C98" s="182">
        <v>99.695999999999998</v>
      </c>
      <c r="D98" s="182">
        <v>96.069000000000003</v>
      </c>
      <c r="E98" s="182">
        <v>99.77</v>
      </c>
      <c r="F98" s="182">
        <v>99.727000000000004</v>
      </c>
      <c r="G98" s="182">
        <v>97.522999999999996</v>
      </c>
      <c r="H98" s="182">
        <v>98.998999999999995</v>
      </c>
      <c r="I98" s="182">
        <v>100.746</v>
      </c>
      <c r="J98" s="182">
        <v>97.51</v>
      </c>
      <c r="K98" s="182">
        <v>94.998999999999995</v>
      </c>
      <c r="L98" s="182">
        <v>92.453999999999994</v>
      </c>
      <c r="M98" s="182">
        <v>97.266000000000005</v>
      </c>
    </row>
    <row r="99" spans="1:13" s="34" customFormat="1">
      <c r="A99" s="34">
        <v>2001</v>
      </c>
      <c r="B99" s="182">
        <v>101.224</v>
      </c>
      <c r="C99" s="182">
        <v>98.828000000000003</v>
      </c>
      <c r="D99" s="182">
        <v>99.02</v>
      </c>
      <c r="E99" s="182">
        <v>98.91</v>
      </c>
      <c r="F99" s="182">
        <v>100.379</v>
      </c>
      <c r="G99" s="182">
        <v>96.941999999999993</v>
      </c>
      <c r="H99" s="182">
        <v>99.840999999999994</v>
      </c>
      <c r="I99" s="182">
        <v>99.801000000000002</v>
      </c>
      <c r="J99" s="182">
        <v>98.412999999999997</v>
      </c>
      <c r="K99" s="182">
        <v>96.866</v>
      </c>
      <c r="L99" s="182">
        <v>93.58</v>
      </c>
      <c r="M99" s="182">
        <v>98.087999999999994</v>
      </c>
    </row>
    <row r="100" spans="1:13" s="34" customFormat="1">
      <c r="A100" s="34">
        <v>2002</v>
      </c>
      <c r="B100" s="182">
        <v>102.334</v>
      </c>
      <c r="C100" s="182">
        <v>98.103999999999999</v>
      </c>
      <c r="D100" s="182">
        <v>100.331</v>
      </c>
      <c r="E100" s="182">
        <v>101.273</v>
      </c>
      <c r="F100" s="182">
        <v>101.404</v>
      </c>
      <c r="G100" s="182">
        <v>99.727999999999994</v>
      </c>
      <c r="H100" s="182">
        <v>102.551</v>
      </c>
      <c r="I100" s="182">
        <v>101.399</v>
      </c>
      <c r="J100" s="182">
        <v>97.802000000000007</v>
      </c>
      <c r="K100" s="182">
        <v>97.283000000000001</v>
      </c>
      <c r="L100" s="182">
        <v>97.516000000000005</v>
      </c>
      <c r="M100" s="182">
        <v>99.114999999999995</v>
      </c>
    </row>
    <row r="101" spans="1:13" s="34" customFormat="1">
      <c r="A101" s="34">
        <v>2003</v>
      </c>
      <c r="B101" s="182">
        <v>101.822</v>
      </c>
      <c r="C101" s="182">
        <v>98.798000000000002</v>
      </c>
      <c r="D101" s="182">
        <v>100.301</v>
      </c>
      <c r="E101" s="182">
        <v>100.426</v>
      </c>
      <c r="F101" s="182">
        <v>99.228999999999999</v>
      </c>
      <c r="G101" s="182">
        <v>100.136</v>
      </c>
      <c r="H101" s="182">
        <v>99.762</v>
      </c>
      <c r="I101" s="182">
        <v>100.801</v>
      </c>
      <c r="J101" s="182">
        <v>98.822000000000003</v>
      </c>
      <c r="K101" s="182">
        <v>97.272999999999996</v>
      </c>
      <c r="L101" s="182">
        <v>94.73</v>
      </c>
      <c r="M101" s="182">
        <v>99.433000000000007</v>
      </c>
    </row>
    <row r="102" spans="1:13" s="34" customFormat="1">
      <c r="A102" s="34">
        <v>2004</v>
      </c>
      <c r="B102" s="182">
        <v>101.572</v>
      </c>
      <c r="C102" s="182">
        <v>99.834000000000003</v>
      </c>
      <c r="D102" s="182">
        <v>99.885999999999996</v>
      </c>
      <c r="E102" s="182">
        <v>96.647999999999996</v>
      </c>
      <c r="F102" s="182">
        <v>99.77</v>
      </c>
      <c r="G102" s="182">
        <v>98.421000000000006</v>
      </c>
      <c r="H102" s="182">
        <v>99.218000000000004</v>
      </c>
      <c r="I102" s="182">
        <v>100.79900000000001</v>
      </c>
      <c r="J102" s="182">
        <v>99.07</v>
      </c>
      <c r="K102" s="182">
        <v>97.838999999999999</v>
      </c>
      <c r="L102" s="182">
        <v>99.736000000000004</v>
      </c>
      <c r="M102" s="182">
        <v>99.278000000000006</v>
      </c>
    </row>
    <row r="103" spans="1:13" s="34" customFormat="1">
      <c r="A103" s="34">
        <v>2005</v>
      </c>
      <c r="B103" s="182">
        <v>99.195999999999998</v>
      </c>
      <c r="C103" s="182">
        <v>101.93899999999999</v>
      </c>
      <c r="D103" s="182">
        <v>100.33799999999999</v>
      </c>
      <c r="E103" s="182">
        <v>102.43300000000001</v>
      </c>
      <c r="F103" s="182">
        <v>102.001</v>
      </c>
      <c r="G103" s="182">
        <v>100.003</v>
      </c>
      <c r="H103" s="182">
        <v>100.17100000000001</v>
      </c>
      <c r="I103" s="182">
        <v>100.363</v>
      </c>
      <c r="J103" s="182">
        <v>99.114000000000004</v>
      </c>
      <c r="K103" s="182">
        <v>98.242999999999995</v>
      </c>
      <c r="L103" s="182">
        <v>97.736000000000004</v>
      </c>
      <c r="M103" s="182">
        <v>100.879</v>
      </c>
    </row>
    <row r="104" spans="1:13" s="34" customFormat="1">
      <c r="A104" s="34">
        <v>2006</v>
      </c>
      <c r="B104" s="182">
        <v>99.953000000000003</v>
      </c>
      <c r="C104" s="182">
        <v>99.173000000000002</v>
      </c>
      <c r="D104" s="182">
        <v>99.195999999999998</v>
      </c>
      <c r="E104" s="182">
        <v>98.694999999999993</v>
      </c>
      <c r="F104" s="182">
        <v>99.197000000000003</v>
      </c>
      <c r="G104" s="182">
        <v>100.90900000000001</v>
      </c>
      <c r="H104" s="182">
        <v>98.650999999999996</v>
      </c>
      <c r="I104" s="182">
        <v>100.94499999999999</v>
      </c>
      <c r="J104" s="182">
        <v>99.372</v>
      </c>
      <c r="K104" s="182">
        <v>98.569000000000003</v>
      </c>
      <c r="L104" s="182">
        <v>100.05500000000001</v>
      </c>
      <c r="M104" s="182">
        <v>99.63</v>
      </c>
    </row>
    <row r="105" spans="1:13" s="34" customFormat="1">
      <c r="A105" s="34">
        <v>2007</v>
      </c>
      <c r="B105" s="182">
        <v>100</v>
      </c>
      <c r="C105" s="182">
        <v>100</v>
      </c>
      <c r="D105" s="182">
        <v>100</v>
      </c>
      <c r="E105" s="182">
        <v>100</v>
      </c>
      <c r="F105" s="182">
        <v>100</v>
      </c>
      <c r="G105" s="182">
        <v>100</v>
      </c>
      <c r="H105" s="182">
        <v>100</v>
      </c>
      <c r="I105" s="182">
        <v>100</v>
      </c>
      <c r="J105" s="182">
        <v>100</v>
      </c>
      <c r="K105" s="182">
        <v>100</v>
      </c>
      <c r="L105" s="182">
        <v>100</v>
      </c>
      <c r="M105" s="182">
        <v>100</v>
      </c>
    </row>
    <row r="106" spans="1:13" s="34" customFormat="1">
      <c r="A106" s="34">
        <v>2008</v>
      </c>
      <c r="B106" s="182">
        <v>98.849000000000004</v>
      </c>
      <c r="C106" s="182">
        <v>101.38500000000001</v>
      </c>
      <c r="D106" s="182">
        <v>102.45699999999999</v>
      </c>
      <c r="E106" s="182">
        <v>100.584</v>
      </c>
      <c r="F106" s="182">
        <v>100.58799999999999</v>
      </c>
      <c r="G106" s="182">
        <v>100.512</v>
      </c>
      <c r="H106" s="182">
        <v>101.304</v>
      </c>
      <c r="I106" s="182">
        <v>99.319000000000003</v>
      </c>
      <c r="J106" s="182">
        <v>100.512</v>
      </c>
      <c r="K106" s="182">
        <v>101.26600000000001</v>
      </c>
      <c r="L106" s="182">
        <v>97.792000000000002</v>
      </c>
      <c r="M106" s="182">
        <v>100.078</v>
      </c>
    </row>
    <row r="107" spans="1:13" s="34" customFormat="1">
      <c r="A107" s="34">
        <v>2009</v>
      </c>
      <c r="B107" s="182">
        <v>100.268</v>
      </c>
      <c r="C107" s="182">
        <v>100.626</v>
      </c>
      <c r="D107" s="182">
        <v>104.04600000000001</v>
      </c>
      <c r="E107" s="182">
        <v>97.54</v>
      </c>
      <c r="F107" s="182">
        <v>102.675</v>
      </c>
      <c r="G107" s="182">
        <v>99.891000000000005</v>
      </c>
      <c r="H107" s="182">
        <v>101.123</v>
      </c>
      <c r="I107" s="182">
        <v>99.075000000000003</v>
      </c>
      <c r="J107" s="182">
        <v>101.46</v>
      </c>
      <c r="K107" s="182">
        <v>99.88</v>
      </c>
      <c r="L107" s="182">
        <v>99.82</v>
      </c>
      <c r="M107" s="182">
        <v>101.2</v>
      </c>
    </row>
    <row r="108" spans="1:13" s="34" customFormat="1">
      <c r="A108" s="34">
        <v>2010</v>
      </c>
      <c r="B108" s="182">
        <v>102.822</v>
      </c>
      <c r="C108" s="182">
        <v>101.703</v>
      </c>
      <c r="D108" s="182">
        <v>101.91200000000001</v>
      </c>
      <c r="E108" s="182">
        <v>104.235</v>
      </c>
      <c r="F108" s="182">
        <v>102.443</v>
      </c>
      <c r="G108" s="182">
        <v>99.608000000000004</v>
      </c>
      <c r="H108" s="182">
        <v>101.47499999999999</v>
      </c>
      <c r="I108" s="182">
        <v>100.295</v>
      </c>
      <c r="J108" s="182">
        <v>102.562</v>
      </c>
      <c r="K108" s="182">
        <v>100.931</v>
      </c>
      <c r="L108" s="182">
        <v>100.364</v>
      </c>
      <c r="M108" s="182">
        <v>100.21599999999999</v>
      </c>
    </row>
    <row r="109" spans="1:13" s="34" customFormat="1">
      <c r="A109" s="34">
        <v>2011</v>
      </c>
      <c r="B109" s="182">
        <v>102.467</v>
      </c>
      <c r="C109" s="182">
        <v>103.992</v>
      </c>
      <c r="D109" s="182">
        <v>102.41200000000001</v>
      </c>
      <c r="E109" s="182">
        <v>103.673</v>
      </c>
      <c r="F109" s="182">
        <v>101.711</v>
      </c>
      <c r="G109" s="182">
        <v>101.744</v>
      </c>
      <c r="H109" s="182">
        <v>101.196</v>
      </c>
      <c r="I109" s="182">
        <v>0</v>
      </c>
      <c r="J109" s="182">
        <v>102.80800000000001</v>
      </c>
      <c r="K109" s="182">
        <v>100.679</v>
      </c>
      <c r="L109" s="182">
        <v>97.918999999999997</v>
      </c>
      <c r="M109" s="182">
        <v>100.658</v>
      </c>
    </row>
    <row r="110" spans="1:13" s="34" customFormat="1">
      <c r="A110" s="34">
        <v>2012</v>
      </c>
      <c r="B110" s="182">
        <v>104.142</v>
      </c>
      <c r="C110" s="182">
        <v>100.37</v>
      </c>
      <c r="D110" s="182">
        <v>102.742</v>
      </c>
      <c r="E110" s="182">
        <v>104.124</v>
      </c>
      <c r="F110" s="182">
        <v>102.361</v>
      </c>
      <c r="G110" s="182">
        <v>100.47499999999999</v>
      </c>
      <c r="H110" s="182">
        <v>101.61799999999999</v>
      </c>
      <c r="I110" s="182">
        <v>0</v>
      </c>
      <c r="J110" s="182">
        <v>101.911</v>
      </c>
      <c r="K110" s="182">
        <v>102.107</v>
      </c>
      <c r="L110" s="182">
        <v>100.58799999999999</v>
      </c>
      <c r="M110" s="182">
        <v>99.742999999999995</v>
      </c>
    </row>
    <row r="111" spans="1:13" s="34" customFormat="1"/>
    <row r="112" spans="1:13" s="34" customFormat="1">
      <c r="A112" s="349" t="s">
        <v>92</v>
      </c>
      <c r="B112" s="349"/>
      <c r="C112" s="349"/>
      <c r="D112" s="349"/>
      <c r="E112" s="349"/>
      <c r="F112" s="349"/>
      <c r="G112" s="349"/>
      <c r="H112" s="349"/>
      <c r="I112" s="349"/>
      <c r="J112" s="349"/>
      <c r="K112" s="349"/>
    </row>
    <row r="113" spans="1:17" s="34" customFormat="1">
      <c r="A113" s="349"/>
      <c r="B113" s="349"/>
      <c r="C113" s="349"/>
      <c r="D113" s="349"/>
      <c r="E113" s="349"/>
      <c r="F113" s="349"/>
      <c r="G113" s="349"/>
      <c r="H113" s="349"/>
      <c r="I113" s="349"/>
      <c r="J113" s="349"/>
      <c r="K113" s="349"/>
    </row>
    <row r="114" spans="1:17" s="34" customFormat="1">
      <c r="A114" s="27"/>
      <c r="B114" s="27"/>
      <c r="C114" s="27"/>
      <c r="D114" s="27"/>
      <c r="E114" s="27"/>
      <c r="F114" s="27"/>
      <c r="G114" s="27"/>
      <c r="H114" s="27"/>
      <c r="I114" s="27"/>
      <c r="J114" s="27"/>
      <c r="K114" s="27"/>
    </row>
    <row r="115" spans="1:17" s="34" customFormat="1"/>
    <row r="116" spans="1:17" s="34" customFormat="1">
      <c r="M116"/>
      <c r="N116"/>
      <c r="O116"/>
      <c r="P116"/>
      <c r="Q116"/>
    </row>
    <row r="117" spans="1:17" s="34" customFormat="1">
      <c r="M117"/>
      <c r="N117"/>
      <c r="O117"/>
      <c r="P117"/>
      <c r="Q117"/>
    </row>
    <row r="118" spans="1:17" s="34" customFormat="1">
      <c r="M118"/>
      <c r="N118"/>
      <c r="O118"/>
      <c r="P118"/>
      <c r="Q118"/>
    </row>
    <row r="119" spans="1:17" s="34" customFormat="1">
      <c r="M119" s="86"/>
      <c r="N119" s="86"/>
      <c r="O119"/>
      <c r="P119"/>
      <c r="Q119"/>
    </row>
    <row r="120" spans="1:17" s="34" customFormat="1">
      <c r="M120" s="86"/>
      <c r="N120" s="86"/>
      <c r="O120"/>
      <c r="P120"/>
      <c r="Q120"/>
    </row>
    <row r="121" spans="1:17" s="34" customFormat="1">
      <c r="M121" s="86"/>
      <c r="N121" s="86"/>
      <c r="O121"/>
      <c r="P121"/>
      <c r="Q121"/>
    </row>
    <row r="122" spans="1:17" s="34" customFormat="1">
      <c r="M122" s="86"/>
      <c r="N122" s="86"/>
      <c r="O122"/>
      <c r="P122"/>
      <c r="Q122"/>
    </row>
    <row r="123" spans="1:17" s="34" customFormat="1">
      <c r="M123" s="86"/>
      <c r="N123" s="86"/>
      <c r="O123"/>
      <c r="P123"/>
      <c r="Q123"/>
    </row>
    <row r="124" spans="1:17" s="34" customFormat="1">
      <c r="M124" s="86"/>
      <c r="N124" s="86"/>
      <c r="O124"/>
      <c r="P124"/>
      <c r="Q124"/>
    </row>
    <row r="125" spans="1:17" s="34" customFormat="1">
      <c r="M125" s="86"/>
      <c r="N125" s="86"/>
      <c r="O125"/>
      <c r="P125"/>
      <c r="Q125"/>
    </row>
    <row r="126" spans="1:17" s="34" customFormat="1">
      <c r="M126" s="86"/>
      <c r="N126" s="86"/>
      <c r="O126"/>
      <c r="P126"/>
      <c r="Q126"/>
    </row>
    <row r="127" spans="1:17" s="34" customFormat="1">
      <c r="M127" s="86"/>
      <c r="N127" s="86"/>
      <c r="O127"/>
      <c r="P127"/>
      <c r="Q127"/>
    </row>
    <row r="128" spans="1:17">
      <c r="A128" s="34"/>
      <c r="B128" s="34"/>
      <c r="C128" s="34"/>
      <c r="D128" s="34"/>
      <c r="E128" s="34"/>
      <c r="F128" s="34"/>
      <c r="G128" s="34"/>
      <c r="H128" s="34"/>
      <c r="I128" s="34"/>
      <c r="J128" s="34"/>
      <c r="K128" s="34"/>
      <c r="L128" s="34"/>
      <c r="M128" s="86"/>
      <c r="N128" s="86"/>
    </row>
    <row r="129" spans="1:14">
      <c r="A129" s="34"/>
      <c r="B129" s="34"/>
      <c r="C129" s="34"/>
      <c r="D129" s="34"/>
      <c r="E129" s="34"/>
      <c r="F129" s="34"/>
      <c r="G129" s="34"/>
      <c r="H129" s="34"/>
      <c r="I129" s="34"/>
      <c r="J129" s="34"/>
      <c r="K129" s="34"/>
      <c r="L129" s="34"/>
      <c r="M129" s="86"/>
      <c r="N129" s="86"/>
    </row>
    <row r="130" spans="1:14">
      <c r="A130" s="34"/>
      <c r="B130" s="34"/>
      <c r="C130" s="34"/>
      <c r="D130" s="34"/>
      <c r="E130" s="34"/>
      <c r="F130" s="34"/>
      <c r="G130" s="34"/>
      <c r="H130" s="34"/>
      <c r="I130" s="34"/>
      <c r="J130" s="34"/>
      <c r="K130" s="34"/>
      <c r="L130" s="34"/>
      <c r="M130" s="86"/>
      <c r="N130" s="86"/>
    </row>
    <row r="131" spans="1:14">
      <c r="A131" s="34"/>
      <c r="B131" s="34"/>
      <c r="C131" s="34"/>
      <c r="D131" s="34"/>
      <c r="E131" s="34"/>
      <c r="F131" s="34"/>
      <c r="G131" s="34"/>
      <c r="H131" s="34"/>
      <c r="I131" s="34"/>
      <c r="J131" s="34"/>
      <c r="K131" s="34"/>
      <c r="L131" s="34"/>
      <c r="M131" s="86"/>
      <c r="N131" s="86"/>
    </row>
    <row r="132" spans="1:14">
      <c r="A132" s="34"/>
      <c r="B132" s="34"/>
      <c r="C132" s="34"/>
      <c r="D132" s="34"/>
      <c r="E132" s="34"/>
      <c r="F132" s="34"/>
      <c r="G132" s="34"/>
      <c r="H132" s="34"/>
      <c r="I132" s="34"/>
      <c r="J132" s="34"/>
      <c r="K132" s="34"/>
      <c r="L132" s="34"/>
      <c r="M132" s="86"/>
      <c r="N132" s="86"/>
    </row>
    <row r="133" spans="1:14">
      <c r="A133" s="34"/>
      <c r="B133" s="34"/>
      <c r="C133" s="34"/>
      <c r="D133" s="34"/>
      <c r="E133" s="34"/>
      <c r="F133" s="34"/>
      <c r="G133" s="34"/>
      <c r="H133" s="34"/>
      <c r="I133" s="34"/>
      <c r="J133" s="34"/>
      <c r="K133" s="34"/>
      <c r="L133" s="34"/>
      <c r="M133" s="86"/>
      <c r="N133" s="86"/>
    </row>
    <row r="134" spans="1:14">
      <c r="A134" s="34"/>
      <c r="B134" s="34"/>
      <c r="C134" s="34"/>
      <c r="D134" s="34"/>
      <c r="E134" s="34"/>
      <c r="F134" s="34"/>
      <c r="G134" s="34"/>
      <c r="H134" s="34"/>
      <c r="I134" s="34"/>
      <c r="J134" s="34"/>
      <c r="K134" s="34"/>
      <c r="L134" s="34"/>
      <c r="M134" s="86"/>
      <c r="N134" s="86"/>
    </row>
    <row r="135" spans="1:14">
      <c r="A135" s="34"/>
      <c r="B135" s="34"/>
      <c r="C135" s="34"/>
      <c r="D135" s="34"/>
      <c r="E135" s="34"/>
      <c r="F135" s="34"/>
      <c r="G135" s="34"/>
      <c r="H135" s="34"/>
      <c r="I135" s="34"/>
      <c r="J135" s="34"/>
      <c r="K135" s="34"/>
      <c r="L135" s="34"/>
      <c r="M135" s="86"/>
      <c r="N135" s="86"/>
    </row>
    <row r="136" spans="1:14">
      <c r="A136" s="34"/>
      <c r="B136" s="34"/>
      <c r="C136" s="34"/>
      <c r="D136" s="34"/>
      <c r="E136" s="34"/>
      <c r="F136" s="34"/>
      <c r="G136" s="34"/>
      <c r="H136" s="34"/>
      <c r="I136" s="34"/>
      <c r="J136" s="34"/>
      <c r="K136" s="34"/>
      <c r="L136" s="34"/>
      <c r="M136" s="86"/>
      <c r="N136" s="86"/>
    </row>
    <row r="137" spans="1:14">
      <c r="A137" s="34"/>
      <c r="B137" s="34"/>
      <c r="C137" s="34"/>
      <c r="D137" s="34"/>
      <c r="E137" s="34"/>
      <c r="F137" s="34"/>
      <c r="G137" s="34"/>
      <c r="H137" s="34"/>
      <c r="I137" s="34"/>
      <c r="J137" s="34"/>
      <c r="K137" s="34"/>
      <c r="L137" s="34"/>
      <c r="M137" s="86"/>
      <c r="N137" s="86"/>
    </row>
    <row r="138" spans="1:14">
      <c r="A138" s="34"/>
      <c r="B138" s="34"/>
      <c r="C138" s="34"/>
      <c r="D138" s="34"/>
      <c r="E138" s="34"/>
      <c r="F138" s="34"/>
      <c r="G138" s="34"/>
      <c r="H138" s="34"/>
      <c r="I138" s="34"/>
      <c r="J138" s="34"/>
      <c r="K138" s="34"/>
      <c r="L138" s="34"/>
      <c r="M138" s="86"/>
      <c r="N138" s="86"/>
    </row>
    <row r="139" spans="1:14">
      <c r="A139" s="34"/>
      <c r="B139" s="34"/>
      <c r="C139" s="34"/>
      <c r="D139" s="34"/>
      <c r="E139" s="34"/>
      <c r="F139" s="34"/>
      <c r="G139" s="34"/>
      <c r="H139" s="34"/>
      <c r="I139" s="34"/>
      <c r="J139" s="34"/>
      <c r="K139" s="34"/>
      <c r="L139" s="34"/>
      <c r="M139" s="86"/>
      <c r="N139" s="86"/>
    </row>
    <row r="140" spans="1:14">
      <c r="A140" s="34"/>
      <c r="B140" s="34"/>
      <c r="C140" s="34"/>
      <c r="D140" s="34"/>
      <c r="E140" s="34"/>
      <c r="F140" s="34"/>
      <c r="G140" s="34"/>
      <c r="H140" s="34"/>
      <c r="I140" s="34"/>
      <c r="J140" s="34"/>
      <c r="K140" s="34"/>
      <c r="L140" s="34"/>
      <c r="M140" s="86"/>
      <c r="N140" s="86"/>
    </row>
    <row r="141" spans="1:14">
      <c r="A141" s="34"/>
      <c r="B141" s="34"/>
      <c r="C141" s="34"/>
      <c r="D141" s="34"/>
      <c r="E141" s="34"/>
      <c r="F141" s="34"/>
      <c r="G141" s="34"/>
      <c r="H141" s="34"/>
      <c r="I141" s="34"/>
      <c r="J141" s="34"/>
      <c r="K141" s="34"/>
      <c r="L141" s="34"/>
      <c r="M141" s="86"/>
      <c r="N141" s="86"/>
    </row>
    <row r="142" spans="1:14">
      <c r="A142" s="34"/>
      <c r="B142" s="34"/>
      <c r="C142" s="34"/>
      <c r="D142" s="34"/>
      <c r="E142" s="34"/>
      <c r="F142" s="34"/>
      <c r="G142" s="34"/>
      <c r="H142" s="34"/>
      <c r="I142" s="34"/>
      <c r="J142" s="34"/>
      <c r="K142" s="34"/>
      <c r="L142" s="34"/>
      <c r="M142" s="86"/>
      <c r="N142" s="86"/>
    </row>
    <row r="143" spans="1:14">
      <c r="A143" s="34"/>
      <c r="B143" s="34"/>
      <c r="C143" s="34"/>
      <c r="D143" s="34"/>
      <c r="E143" s="34"/>
      <c r="F143" s="34"/>
      <c r="G143" s="34"/>
      <c r="H143" s="34"/>
      <c r="I143" s="34"/>
      <c r="J143" s="34"/>
      <c r="K143" s="34"/>
      <c r="L143" s="34"/>
      <c r="M143" s="86"/>
      <c r="N143" s="86"/>
    </row>
    <row r="144" spans="1:14">
      <c r="A144" s="34"/>
      <c r="B144" s="34"/>
      <c r="C144" s="34"/>
      <c r="D144" s="34"/>
      <c r="E144" s="34"/>
      <c r="F144" s="34"/>
      <c r="G144" s="34"/>
      <c r="H144" s="34"/>
      <c r="I144" s="34"/>
      <c r="J144" s="34"/>
      <c r="K144" s="34"/>
      <c r="L144" s="34"/>
      <c r="M144" s="86"/>
      <c r="N144" s="86"/>
    </row>
    <row r="145" spans="1:17">
      <c r="A145" s="34"/>
      <c r="B145" s="34"/>
      <c r="C145" s="34"/>
      <c r="D145" s="34"/>
      <c r="E145" s="34"/>
      <c r="F145" s="34"/>
      <c r="G145" s="34"/>
      <c r="H145" s="34"/>
      <c r="I145" s="34"/>
      <c r="J145" s="34"/>
      <c r="K145" s="34"/>
      <c r="L145" s="34"/>
    </row>
    <row r="146" spans="1:17">
      <c r="A146" s="34"/>
      <c r="B146" s="34"/>
      <c r="C146" s="34"/>
      <c r="D146" s="34"/>
      <c r="E146" s="34"/>
      <c r="F146" s="34"/>
      <c r="G146" s="34"/>
      <c r="H146" s="34"/>
      <c r="I146" s="34"/>
      <c r="J146" s="34"/>
      <c r="K146" s="34"/>
      <c r="L146" s="34"/>
    </row>
    <row r="147" spans="1:17">
      <c r="A147" s="34"/>
      <c r="B147" s="34"/>
      <c r="C147" s="34"/>
      <c r="D147" s="34"/>
      <c r="E147" s="34"/>
      <c r="F147" s="34"/>
      <c r="G147" s="34"/>
      <c r="H147" s="34"/>
      <c r="I147" s="34"/>
      <c r="J147" s="34"/>
      <c r="K147" s="34"/>
      <c r="L147" s="34"/>
    </row>
    <row r="148" spans="1:17">
      <c r="A148" s="34"/>
    </row>
    <row r="149" spans="1:17">
      <c r="A149" s="35"/>
    </row>
    <row r="150" spans="1:17">
      <c r="A150" s="34"/>
    </row>
    <row r="151" spans="1:17">
      <c r="M151" s="34"/>
      <c r="N151" s="34"/>
      <c r="O151" s="34"/>
      <c r="P151" s="34"/>
      <c r="Q151" s="34"/>
    </row>
    <row r="152" spans="1:17">
      <c r="A152" s="34"/>
      <c r="B152" s="34"/>
      <c r="C152" s="34"/>
      <c r="D152" s="34"/>
      <c r="E152" s="34"/>
      <c r="F152" s="34"/>
      <c r="G152" s="34"/>
      <c r="H152" s="34"/>
      <c r="I152" s="34"/>
      <c r="J152" s="34"/>
      <c r="K152" s="34"/>
      <c r="L152" s="34"/>
      <c r="M152" s="34"/>
      <c r="N152" s="34"/>
      <c r="O152" s="34"/>
      <c r="P152" s="34"/>
      <c r="Q152" s="34"/>
    </row>
    <row r="153" spans="1:17">
      <c r="A153" s="34"/>
      <c r="B153" s="34"/>
      <c r="C153" s="34"/>
      <c r="D153" s="34"/>
      <c r="E153" s="34"/>
      <c r="F153" s="34"/>
      <c r="G153" s="34"/>
      <c r="H153" s="34"/>
      <c r="I153" s="34"/>
      <c r="J153" s="34"/>
      <c r="K153" s="34"/>
      <c r="L153" s="34"/>
      <c r="M153" s="34"/>
      <c r="N153" s="34"/>
      <c r="O153" s="34"/>
      <c r="P153" s="34"/>
      <c r="Q153" s="34"/>
    </row>
    <row r="154" spans="1:17">
      <c r="A154" s="34"/>
      <c r="B154" s="34"/>
      <c r="C154" s="34"/>
      <c r="D154" s="34"/>
      <c r="E154" s="34"/>
      <c r="F154" s="34"/>
      <c r="G154" s="34"/>
      <c r="H154" s="34"/>
      <c r="I154" s="34"/>
      <c r="J154" s="34"/>
      <c r="K154" s="34"/>
      <c r="L154" s="34"/>
      <c r="M154" s="34"/>
      <c r="N154" s="34"/>
      <c r="O154" s="34"/>
      <c r="P154" s="34"/>
      <c r="Q154" s="34"/>
    </row>
    <row r="155" spans="1:17">
      <c r="A155" s="34"/>
      <c r="B155" s="34"/>
      <c r="C155" s="34"/>
      <c r="D155" s="34"/>
      <c r="E155" s="34"/>
      <c r="F155" s="34"/>
      <c r="G155" s="34"/>
      <c r="H155" s="34"/>
      <c r="I155" s="34"/>
      <c r="J155" s="34"/>
      <c r="K155" s="34"/>
      <c r="L155" s="34"/>
      <c r="M155" s="83"/>
      <c r="N155" s="83"/>
      <c r="O155" s="34"/>
      <c r="P155" s="34"/>
      <c r="Q155" s="34"/>
    </row>
    <row r="156" spans="1:17">
      <c r="A156" s="34"/>
      <c r="B156" s="34"/>
      <c r="C156" s="34"/>
      <c r="D156" s="34"/>
      <c r="E156" s="34"/>
      <c r="F156" s="34"/>
      <c r="G156" s="34"/>
      <c r="H156" s="34"/>
      <c r="I156" s="34"/>
      <c r="J156" s="34"/>
      <c r="K156" s="34"/>
      <c r="L156" s="34"/>
      <c r="M156" s="83"/>
      <c r="N156" s="83"/>
      <c r="O156" s="34"/>
      <c r="P156" s="34"/>
      <c r="Q156" s="34"/>
    </row>
    <row r="157" spans="1:17">
      <c r="A157" s="34"/>
      <c r="B157" s="34"/>
      <c r="C157" s="34"/>
      <c r="D157" s="34"/>
      <c r="E157" s="34"/>
      <c r="F157" s="34"/>
      <c r="G157" s="34"/>
      <c r="H157" s="34"/>
      <c r="I157" s="34"/>
      <c r="J157" s="34"/>
      <c r="K157" s="34"/>
      <c r="L157" s="34"/>
      <c r="M157" s="83"/>
      <c r="N157" s="83"/>
      <c r="O157" s="34"/>
      <c r="P157" s="34"/>
      <c r="Q157" s="34"/>
    </row>
    <row r="158" spans="1:17">
      <c r="A158" s="34"/>
      <c r="B158" s="34"/>
      <c r="C158" s="34"/>
      <c r="D158" s="34"/>
      <c r="E158" s="34"/>
      <c r="F158" s="34"/>
      <c r="G158" s="34"/>
      <c r="H158" s="34"/>
      <c r="I158" s="34"/>
      <c r="J158" s="34"/>
      <c r="K158" s="34"/>
      <c r="L158" s="34"/>
      <c r="M158" s="83"/>
      <c r="N158" s="83"/>
      <c r="O158" s="34"/>
      <c r="P158" s="34"/>
      <c r="Q158" s="34"/>
    </row>
    <row r="159" spans="1:17">
      <c r="A159" s="34"/>
      <c r="B159" s="34"/>
      <c r="C159" s="34"/>
      <c r="D159" s="34"/>
      <c r="E159" s="34"/>
      <c r="F159" s="34"/>
      <c r="G159" s="34"/>
      <c r="H159" s="34"/>
      <c r="I159" s="34"/>
      <c r="J159" s="34"/>
      <c r="K159" s="34"/>
      <c r="L159" s="34"/>
      <c r="M159" s="83"/>
      <c r="N159" s="83"/>
      <c r="O159" s="34"/>
      <c r="P159" s="34"/>
      <c r="Q159" s="34"/>
    </row>
    <row r="160" spans="1:17">
      <c r="A160" s="34"/>
      <c r="B160" s="34"/>
      <c r="C160" s="34"/>
      <c r="D160" s="34"/>
      <c r="E160" s="34"/>
      <c r="F160" s="34"/>
      <c r="G160" s="34"/>
      <c r="H160" s="34"/>
      <c r="I160" s="34"/>
      <c r="J160" s="34"/>
      <c r="K160" s="34"/>
      <c r="L160" s="34"/>
      <c r="M160" s="83"/>
      <c r="N160" s="83"/>
      <c r="O160" s="34"/>
      <c r="P160" s="34"/>
      <c r="Q160" s="34"/>
    </row>
    <row r="161" spans="1:17">
      <c r="A161" s="34"/>
      <c r="B161" s="34"/>
      <c r="C161" s="34"/>
      <c r="D161" s="34"/>
      <c r="E161" s="34"/>
      <c r="F161" s="34"/>
      <c r="G161" s="34"/>
      <c r="H161" s="34"/>
      <c r="I161" s="34"/>
      <c r="J161" s="34"/>
      <c r="K161" s="34"/>
      <c r="L161" s="34"/>
      <c r="M161" s="83"/>
      <c r="N161" s="83"/>
      <c r="O161" s="34"/>
      <c r="P161" s="34"/>
      <c r="Q161" s="34"/>
    </row>
    <row r="162" spans="1:17">
      <c r="A162" s="34"/>
      <c r="B162" s="34"/>
      <c r="C162" s="34"/>
      <c r="D162" s="34"/>
      <c r="E162" s="34"/>
      <c r="F162" s="34"/>
      <c r="G162" s="34"/>
      <c r="H162" s="34"/>
      <c r="I162" s="34"/>
      <c r="J162" s="34"/>
      <c r="K162" s="34"/>
      <c r="L162" s="34"/>
      <c r="M162" s="83"/>
      <c r="N162" s="83"/>
      <c r="O162" s="34"/>
      <c r="P162" s="34"/>
      <c r="Q162" s="34"/>
    </row>
    <row r="163" spans="1:17">
      <c r="A163" s="34"/>
      <c r="B163" s="34"/>
      <c r="C163" s="34"/>
      <c r="D163" s="34"/>
      <c r="E163" s="34"/>
      <c r="F163" s="34"/>
      <c r="G163" s="34"/>
      <c r="H163" s="34"/>
      <c r="I163" s="34"/>
      <c r="J163" s="34"/>
      <c r="K163" s="34"/>
      <c r="L163" s="34"/>
      <c r="M163" s="83"/>
      <c r="N163" s="83"/>
      <c r="O163" s="34"/>
      <c r="P163" s="34"/>
      <c r="Q163" s="34"/>
    </row>
    <row r="164" spans="1:17">
      <c r="A164" s="34"/>
      <c r="B164" s="34"/>
      <c r="C164" s="34"/>
      <c r="D164" s="34"/>
      <c r="E164" s="34"/>
      <c r="F164" s="34"/>
      <c r="G164" s="34"/>
      <c r="H164" s="34"/>
      <c r="I164" s="34"/>
      <c r="J164" s="34"/>
      <c r="K164" s="34"/>
      <c r="L164" s="34"/>
      <c r="M164" s="83"/>
      <c r="N164" s="83"/>
      <c r="O164" s="34"/>
      <c r="P164" s="34"/>
      <c r="Q164" s="34"/>
    </row>
    <row r="165" spans="1:17">
      <c r="A165" s="34"/>
      <c r="B165" s="34"/>
      <c r="C165" s="34"/>
      <c r="D165" s="34"/>
      <c r="E165" s="34"/>
      <c r="F165" s="34"/>
      <c r="G165" s="34"/>
      <c r="H165" s="34"/>
      <c r="I165" s="34"/>
      <c r="J165" s="34"/>
      <c r="K165" s="34"/>
      <c r="L165" s="34"/>
      <c r="M165" s="83"/>
      <c r="N165" s="83"/>
      <c r="O165" s="34"/>
      <c r="P165" s="34"/>
      <c r="Q165" s="34"/>
    </row>
    <row r="166" spans="1:17">
      <c r="A166" s="34"/>
      <c r="B166" s="34"/>
      <c r="C166" s="34"/>
      <c r="D166" s="34"/>
      <c r="E166" s="34"/>
      <c r="F166" s="34"/>
      <c r="G166" s="34"/>
      <c r="H166" s="34"/>
      <c r="I166" s="34"/>
      <c r="J166" s="34"/>
      <c r="K166" s="34"/>
      <c r="L166" s="34"/>
      <c r="M166" s="83"/>
      <c r="N166" s="83"/>
      <c r="O166" s="34"/>
      <c r="P166" s="34"/>
      <c r="Q166" s="34"/>
    </row>
    <row r="167" spans="1:17">
      <c r="A167" s="34"/>
      <c r="B167" s="34"/>
      <c r="C167" s="34"/>
      <c r="D167" s="34"/>
      <c r="E167" s="34"/>
      <c r="F167" s="34"/>
      <c r="G167" s="34"/>
      <c r="H167" s="34"/>
      <c r="I167" s="34"/>
      <c r="J167" s="34"/>
      <c r="K167" s="34"/>
      <c r="L167" s="34"/>
      <c r="M167" s="83"/>
      <c r="N167" s="83"/>
      <c r="O167" s="34"/>
      <c r="P167" s="34"/>
      <c r="Q167" s="34"/>
    </row>
    <row r="168" spans="1:17">
      <c r="A168" s="34"/>
      <c r="B168" s="34"/>
      <c r="C168" s="34"/>
      <c r="D168" s="34"/>
      <c r="E168" s="34"/>
      <c r="F168" s="34"/>
      <c r="G168" s="34"/>
      <c r="H168" s="34"/>
      <c r="I168" s="34"/>
      <c r="J168" s="34"/>
      <c r="K168" s="34"/>
      <c r="L168" s="34"/>
      <c r="M168" s="83"/>
      <c r="N168" s="83"/>
      <c r="O168" s="34"/>
      <c r="P168" s="34"/>
      <c r="Q168" s="34"/>
    </row>
    <row r="169" spans="1:17">
      <c r="A169" s="34"/>
      <c r="B169" s="34"/>
      <c r="C169" s="34"/>
      <c r="D169" s="34"/>
      <c r="E169" s="34"/>
      <c r="F169" s="34"/>
      <c r="G169" s="34"/>
      <c r="H169" s="34"/>
      <c r="I169" s="34"/>
      <c r="J169" s="34"/>
      <c r="K169" s="34"/>
      <c r="L169" s="34"/>
      <c r="M169" s="83"/>
      <c r="N169" s="83"/>
      <c r="O169" s="34"/>
      <c r="P169" s="34"/>
      <c r="Q169" s="34"/>
    </row>
    <row r="170" spans="1:17">
      <c r="A170" s="34"/>
      <c r="B170" s="34"/>
      <c r="C170" s="34"/>
      <c r="D170" s="34"/>
      <c r="E170" s="34"/>
      <c r="F170" s="34"/>
      <c r="G170" s="34"/>
      <c r="H170" s="34"/>
      <c r="I170" s="34"/>
      <c r="J170" s="34"/>
      <c r="K170" s="34"/>
      <c r="L170" s="34"/>
      <c r="M170" s="83"/>
      <c r="N170" s="83"/>
      <c r="O170" s="34"/>
      <c r="P170" s="34"/>
      <c r="Q170" s="34"/>
    </row>
    <row r="171" spans="1:17">
      <c r="A171" s="34"/>
      <c r="B171" s="34"/>
      <c r="C171" s="34"/>
      <c r="D171" s="34"/>
      <c r="E171" s="34"/>
      <c r="F171" s="34"/>
      <c r="G171" s="34"/>
      <c r="H171" s="34"/>
      <c r="I171" s="34"/>
      <c r="J171" s="34"/>
      <c r="K171" s="34"/>
      <c r="L171" s="34"/>
      <c r="M171" s="83"/>
      <c r="N171" s="83"/>
      <c r="O171" s="34"/>
      <c r="P171" s="34"/>
      <c r="Q171" s="34"/>
    </row>
    <row r="172" spans="1:17">
      <c r="A172" s="34"/>
      <c r="B172" s="34"/>
      <c r="C172" s="34"/>
      <c r="D172" s="34"/>
      <c r="E172" s="34"/>
      <c r="F172" s="34"/>
      <c r="G172" s="34"/>
      <c r="H172" s="34"/>
      <c r="I172" s="34"/>
      <c r="J172" s="34"/>
      <c r="K172" s="34"/>
      <c r="L172" s="34"/>
      <c r="M172" s="83"/>
      <c r="N172" s="83"/>
      <c r="O172" s="34"/>
      <c r="P172" s="34"/>
      <c r="Q172" s="34"/>
    </row>
    <row r="173" spans="1:17">
      <c r="A173" s="34"/>
      <c r="B173" s="34"/>
      <c r="C173" s="34"/>
      <c r="D173" s="34"/>
      <c r="E173" s="34"/>
      <c r="F173" s="34"/>
      <c r="G173" s="34"/>
      <c r="H173" s="34"/>
      <c r="I173" s="34"/>
      <c r="J173" s="34"/>
      <c r="K173" s="34"/>
      <c r="L173" s="34"/>
      <c r="M173" s="83"/>
      <c r="N173" s="83"/>
      <c r="O173" s="34"/>
      <c r="P173" s="34"/>
      <c r="Q173" s="34"/>
    </row>
    <row r="174" spans="1:17">
      <c r="A174" s="34"/>
      <c r="B174" s="34"/>
      <c r="C174" s="34"/>
      <c r="D174" s="34"/>
      <c r="E174" s="34"/>
      <c r="F174" s="34"/>
      <c r="G174" s="34"/>
      <c r="H174" s="34"/>
      <c r="I174" s="34"/>
      <c r="J174" s="34"/>
      <c r="K174" s="34"/>
      <c r="L174" s="34"/>
      <c r="M174" s="83"/>
      <c r="N174" s="83"/>
      <c r="O174" s="34"/>
      <c r="P174" s="34"/>
      <c r="Q174" s="34"/>
    </row>
    <row r="175" spans="1:17">
      <c r="A175" s="34"/>
      <c r="B175" s="34"/>
      <c r="C175" s="34"/>
      <c r="D175" s="34"/>
      <c r="E175" s="34"/>
      <c r="F175" s="34"/>
      <c r="G175" s="34"/>
      <c r="H175" s="34"/>
      <c r="I175" s="34"/>
      <c r="J175" s="34"/>
      <c r="K175" s="34"/>
      <c r="L175" s="34"/>
      <c r="M175" s="83"/>
      <c r="N175" s="83"/>
      <c r="O175" s="34"/>
      <c r="P175" s="34"/>
      <c r="Q175" s="34"/>
    </row>
    <row r="176" spans="1:17">
      <c r="A176" s="34"/>
      <c r="B176" s="34"/>
      <c r="C176" s="34"/>
      <c r="D176" s="34"/>
      <c r="E176" s="34"/>
      <c r="F176" s="34"/>
      <c r="G176" s="34"/>
      <c r="H176" s="34"/>
      <c r="I176" s="34"/>
      <c r="J176" s="34"/>
      <c r="K176" s="34"/>
      <c r="L176" s="34"/>
      <c r="M176" s="83"/>
      <c r="N176" s="83"/>
      <c r="O176" s="34"/>
      <c r="P176" s="34"/>
      <c r="Q176" s="34"/>
    </row>
    <row r="177" spans="1:47">
      <c r="A177" s="34"/>
      <c r="B177" s="34"/>
      <c r="C177" s="34"/>
      <c r="D177" s="34"/>
      <c r="E177" s="34"/>
      <c r="F177" s="34"/>
      <c r="G177" s="34"/>
      <c r="H177" s="34"/>
      <c r="I177" s="34"/>
      <c r="J177" s="34"/>
      <c r="K177" s="34"/>
      <c r="L177" s="34"/>
      <c r="M177" s="83"/>
      <c r="N177" s="83"/>
      <c r="O177" s="34"/>
      <c r="P177" s="34"/>
      <c r="Q177" s="34"/>
    </row>
    <row r="178" spans="1:47">
      <c r="A178" s="34"/>
      <c r="B178" s="34"/>
      <c r="C178" s="34"/>
      <c r="D178" s="34"/>
      <c r="E178" s="34"/>
      <c r="F178" s="34"/>
      <c r="G178" s="34"/>
      <c r="H178" s="34"/>
      <c r="I178" s="34"/>
      <c r="J178" s="34"/>
      <c r="K178" s="34"/>
      <c r="L178" s="34"/>
      <c r="M178" s="83"/>
      <c r="N178" s="83"/>
      <c r="O178" s="34"/>
      <c r="P178" s="34"/>
      <c r="Q178" s="34"/>
    </row>
    <row r="179" spans="1:47">
      <c r="A179" s="34"/>
      <c r="B179" s="34"/>
      <c r="C179" s="34"/>
      <c r="D179" s="34"/>
      <c r="E179" s="34"/>
      <c r="F179" s="34"/>
      <c r="G179" s="34"/>
      <c r="H179" s="34"/>
      <c r="I179" s="34"/>
      <c r="J179" s="34"/>
      <c r="K179" s="34"/>
      <c r="L179" s="34"/>
      <c r="M179" s="83"/>
      <c r="N179" s="83"/>
      <c r="O179" s="34"/>
      <c r="P179" s="34"/>
      <c r="Q179" s="34"/>
    </row>
    <row r="180" spans="1:47">
      <c r="A180" s="34"/>
      <c r="B180" s="34"/>
      <c r="C180" s="34"/>
      <c r="D180" s="34"/>
      <c r="E180" s="34"/>
      <c r="F180" s="34"/>
      <c r="G180" s="34"/>
      <c r="H180" s="34"/>
      <c r="I180" s="34"/>
      <c r="J180" s="34"/>
      <c r="K180" s="34"/>
      <c r="L180" s="34"/>
      <c r="M180" s="83"/>
      <c r="N180" s="83"/>
      <c r="O180" s="34"/>
      <c r="P180" s="34"/>
      <c r="Q180" s="34"/>
    </row>
    <row r="181" spans="1:47">
      <c r="A181" s="34"/>
      <c r="B181" s="34"/>
      <c r="C181" s="34"/>
      <c r="D181" s="34"/>
      <c r="E181" s="34"/>
      <c r="F181" s="34"/>
      <c r="G181" s="34"/>
      <c r="H181" s="34"/>
      <c r="I181" s="34"/>
      <c r="J181" s="34"/>
      <c r="K181" s="34"/>
      <c r="L181" s="34"/>
      <c r="M181" s="34"/>
      <c r="N181" s="34"/>
      <c r="O181" s="34"/>
      <c r="P181" s="34"/>
      <c r="Q181" s="34"/>
    </row>
    <row r="182" spans="1:47">
      <c r="A182" s="34"/>
      <c r="B182" s="34"/>
      <c r="C182" s="34"/>
      <c r="D182" s="34"/>
      <c r="E182" s="34"/>
      <c r="F182" s="34"/>
      <c r="G182" s="34"/>
      <c r="H182" s="34"/>
      <c r="I182" s="34"/>
      <c r="J182" s="34"/>
      <c r="K182" s="34"/>
      <c r="L182" s="34"/>
      <c r="M182" s="34"/>
      <c r="N182" s="34"/>
      <c r="O182" s="34"/>
      <c r="P182" s="34"/>
      <c r="Q182" s="34"/>
    </row>
    <row r="183" spans="1:47">
      <c r="A183" s="34"/>
      <c r="B183" s="34"/>
      <c r="C183" s="34"/>
      <c r="D183" s="34"/>
      <c r="E183" s="34"/>
      <c r="F183" s="34"/>
      <c r="G183" s="34"/>
      <c r="H183" s="34"/>
      <c r="I183" s="34"/>
      <c r="J183" s="34"/>
      <c r="K183" s="34"/>
      <c r="L183" s="34"/>
      <c r="M183" s="34"/>
      <c r="N183" s="34"/>
      <c r="O183" s="34"/>
      <c r="P183" s="34"/>
      <c r="Q183" s="34"/>
    </row>
    <row r="184" spans="1:47">
      <c r="A184" s="34"/>
      <c r="B184" s="34"/>
      <c r="C184" s="34"/>
      <c r="D184" s="34"/>
      <c r="E184" s="34"/>
      <c r="F184" s="34"/>
      <c r="G184" s="34"/>
      <c r="H184" s="34"/>
      <c r="I184" s="34"/>
      <c r="J184" s="34"/>
      <c r="K184" s="34"/>
      <c r="L184" s="34"/>
      <c r="M184" s="34"/>
      <c r="N184" s="34"/>
      <c r="O184" s="34"/>
      <c r="P184" s="34"/>
      <c r="Q184" s="34"/>
    </row>
    <row r="185" spans="1:47">
      <c r="A185" s="35"/>
      <c r="B185" s="34"/>
      <c r="C185" s="34"/>
      <c r="D185" s="34"/>
      <c r="E185" s="34"/>
      <c r="F185" s="34"/>
      <c r="G185" s="34"/>
      <c r="H185" s="34"/>
      <c r="I185" s="34"/>
      <c r="J185" s="34"/>
      <c r="K185" s="34"/>
      <c r="L185" s="34"/>
      <c r="M185" s="34"/>
      <c r="N185" s="34"/>
      <c r="O185" s="34"/>
      <c r="P185" s="34"/>
      <c r="Q185" s="34"/>
    </row>
    <row r="186" spans="1:47">
      <c r="A186" s="34"/>
      <c r="B186" s="34"/>
      <c r="C186" s="34"/>
      <c r="D186" s="34"/>
      <c r="E186" s="34"/>
      <c r="F186" s="34"/>
      <c r="G186" s="34"/>
      <c r="H186" s="34"/>
      <c r="I186" s="34"/>
      <c r="J186" s="34"/>
      <c r="K186" s="34"/>
      <c r="L186" s="34"/>
    </row>
    <row r="187" spans="1:47">
      <c r="M187" s="34"/>
      <c r="N187" s="34"/>
      <c r="O187" s="34"/>
      <c r="P187" s="34"/>
      <c r="Q187" s="34"/>
      <c r="R187" s="34"/>
      <c r="S187" s="34"/>
      <c r="T187" s="34"/>
      <c r="U187" s="34"/>
      <c r="V187" s="34"/>
      <c r="W187" s="34"/>
      <c r="X187" s="34"/>
      <c r="Y187" s="34"/>
      <c r="Z187" s="34"/>
      <c r="AA187" s="34"/>
      <c r="AB187" s="34"/>
      <c r="AC187" s="34"/>
      <c r="AD187" s="34"/>
      <c r="AE187" s="34"/>
      <c r="AF187" s="34"/>
      <c r="AG187" s="34"/>
      <c r="AH187" s="34"/>
      <c r="AI187" s="34"/>
      <c r="AJ187" s="34"/>
      <c r="AK187" s="34"/>
      <c r="AL187" s="34"/>
      <c r="AM187" s="34"/>
      <c r="AN187" s="34"/>
      <c r="AO187" s="34"/>
      <c r="AP187" s="34"/>
      <c r="AQ187" s="34"/>
      <c r="AR187" s="34"/>
      <c r="AS187" s="34"/>
    </row>
    <row r="188" spans="1:47">
      <c r="A188" s="34"/>
      <c r="B188" s="34"/>
      <c r="C188" s="34"/>
      <c r="D188" s="34"/>
      <c r="E188" s="34"/>
      <c r="F188" s="34"/>
      <c r="G188" s="34"/>
      <c r="H188" s="34"/>
      <c r="I188" s="34"/>
      <c r="J188" s="34"/>
      <c r="K188" s="34"/>
      <c r="L188" s="34"/>
      <c r="M188" s="34"/>
      <c r="N188" s="34"/>
      <c r="O188" s="34"/>
      <c r="P188" s="34"/>
      <c r="Q188" s="34"/>
      <c r="R188" s="34"/>
      <c r="S188" s="34"/>
      <c r="T188" s="34"/>
      <c r="U188" s="34"/>
      <c r="V188" s="34"/>
      <c r="W188" s="34"/>
      <c r="X188" s="34"/>
      <c r="Y188" s="34"/>
      <c r="Z188" s="34"/>
      <c r="AA188" s="34"/>
      <c r="AB188" s="34"/>
      <c r="AC188" s="34"/>
      <c r="AD188" s="34"/>
      <c r="AE188" s="34"/>
      <c r="AF188" s="34"/>
      <c r="AG188" s="34"/>
      <c r="AH188" s="34"/>
      <c r="AI188" s="34"/>
      <c r="AJ188" s="34"/>
      <c r="AK188" s="34"/>
      <c r="AL188" s="34"/>
      <c r="AM188" s="34"/>
      <c r="AN188" s="34"/>
      <c r="AO188" s="34"/>
      <c r="AP188" s="34"/>
      <c r="AQ188" s="34"/>
      <c r="AR188" s="34"/>
      <c r="AS188" s="34"/>
    </row>
    <row r="189" spans="1:47">
      <c r="A189" s="34"/>
      <c r="B189" s="34"/>
      <c r="C189" s="34"/>
      <c r="D189" s="34"/>
      <c r="E189" s="34"/>
      <c r="F189" s="34"/>
      <c r="G189" s="34"/>
      <c r="H189" s="34"/>
      <c r="I189" s="34"/>
      <c r="J189" s="34"/>
      <c r="K189" s="34"/>
      <c r="L189" s="34"/>
      <c r="M189" s="34"/>
      <c r="N189" s="34"/>
      <c r="O189" s="34"/>
      <c r="P189" s="34"/>
      <c r="Q189" s="34"/>
      <c r="R189" s="34"/>
      <c r="S189" s="34"/>
      <c r="T189" s="34"/>
      <c r="U189" s="34"/>
      <c r="V189" s="34"/>
      <c r="W189" s="34"/>
      <c r="X189" s="34"/>
      <c r="Y189" s="34"/>
      <c r="Z189" s="34"/>
      <c r="AA189" s="34"/>
      <c r="AB189" s="34"/>
      <c r="AC189" s="34"/>
      <c r="AD189" s="34"/>
      <c r="AE189" s="34"/>
      <c r="AF189" s="34"/>
      <c r="AG189" s="34"/>
      <c r="AH189" s="34"/>
      <c r="AI189" s="34"/>
      <c r="AJ189" s="34"/>
      <c r="AK189" s="34"/>
      <c r="AL189" s="34"/>
      <c r="AM189" s="34"/>
      <c r="AN189" s="34"/>
      <c r="AO189" s="34"/>
      <c r="AP189" s="34"/>
      <c r="AQ189" s="34"/>
      <c r="AR189" s="34"/>
      <c r="AS189" s="34"/>
    </row>
    <row r="190" spans="1:47">
      <c r="A190" s="34"/>
      <c r="B190" s="34"/>
      <c r="C190" s="34"/>
      <c r="D190" s="34"/>
      <c r="E190" s="34"/>
      <c r="F190" s="34"/>
      <c r="G190" s="34"/>
      <c r="H190" s="34"/>
      <c r="I190" s="34"/>
      <c r="J190" s="34"/>
      <c r="K190" s="34"/>
      <c r="L190" s="34"/>
      <c r="M190" s="34"/>
      <c r="N190" s="34"/>
      <c r="O190" s="34"/>
      <c r="P190" s="34"/>
      <c r="Q190" s="34"/>
      <c r="R190" s="34"/>
      <c r="S190" s="34"/>
      <c r="T190" s="34"/>
      <c r="U190" s="34"/>
      <c r="V190" s="34"/>
      <c r="W190" s="34"/>
      <c r="X190" s="34"/>
      <c r="Y190" s="34"/>
      <c r="Z190" s="34"/>
      <c r="AA190" s="34"/>
      <c r="AB190" s="34"/>
      <c r="AC190" s="34"/>
      <c r="AD190" s="34"/>
      <c r="AE190" s="34"/>
      <c r="AF190" s="34"/>
      <c r="AG190" s="34"/>
      <c r="AH190" s="34"/>
      <c r="AI190" s="34"/>
      <c r="AJ190" s="34"/>
      <c r="AK190" s="34"/>
      <c r="AL190" s="34"/>
      <c r="AM190" s="34"/>
      <c r="AN190" s="34"/>
      <c r="AO190" s="34"/>
      <c r="AP190" s="34"/>
      <c r="AQ190" s="34"/>
      <c r="AR190" s="34"/>
      <c r="AS190" s="34"/>
    </row>
    <row r="191" spans="1:47">
      <c r="A191" s="34"/>
      <c r="B191" s="34"/>
      <c r="C191" s="34"/>
      <c r="D191" s="34"/>
      <c r="E191" s="34"/>
      <c r="F191" s="34"/>
      <c r="G191" s="34"/>
      <c r="H191" s="34"/>
      <c r="I191" s="34"/>
      <c r="J191" s="34"/>
      <c r="K191" s="34"/>
      <c r="L191" s="34"/>
      <c r="M191" s="84"/>
      <c r="N191" s="84"/>
      <c r="O191" s="34"/>
      <c r="P191" s="34"/>
      <c r="Q191" s="34"/>
      <c r="R191" s="34"/>
      <c r="S191" s="34"/>
      <c r="T191" s="34"/>
      <c r="U191" s="34"/>
      <c r="V191" s="34"/>
      <c r="W191" s="34"/>
      <c r="X191" s="34"/>
      <c r="Y191" s="34"/>
      <c r="Z191" s="85"/>
      <c r="AA191" s="85"/>
      <c r="AB191" s="34"/>
      <c r="AC191" s="34"/>
      <c r="AD191" s="34"/>
      <c r="AE191" s="34"/>
      <c r="AF191" s="34"/>
      <c r="AG191" s="34"/>
      <c r="AH191" s="34"/>
      <c r="AI191" s="34"/>
      <c r="AJ191" s="34"/>
      <c r="AK191" s="34"/>
      <c r="AL191" s="34"/>
      <c r="AM191" s="34"/>
      <c r="AN191" s="34"/>
      <c r="AO191" s="34"/>
      <c r="AP191" s="34"/>
      <c r="AQ191" s="34"/>
      <c r="AR191" s="34"/>
      <c r="AS191" s="34"/>
      <c r="AT191" s="34"/>
      <c r="AU191" s="34"/>
    </row>
    <row r="192" spans="1:47">
      <c r="A192" s="34"/>
      <c r="B192" s="34"/>
      <c r="C192" s="34"/>
      <c r="D192" s="34"/>
      <c r="E192" s="34"/>
      <c r="F192" s="34"/>
      <c r="G192" s="34"/>
      <c r="H192" s="34"/>
      <c r="I192" s="34"/>
      <c r="J192" s="34"/>
      <c r="K192" s="34"/>
      <c r="L192" s="34"/>
      <c r="M192" s="84"/>
      <c r="N192" s="84"/>
      <c r="O192" s="34"/>
      <c r="P192" s="34"/>
      <c r="Q192" s="34"/>
      <c r="R192" s="34"/>
      <c r="S192" s="34"/>
      <c r="T192" s="34"/>
      <c r="U192" s="34"/>
      <c r="V192" s="34"/>
      <c r="W192" s="34"/>
      <c r="X192" s="34"/>
      <c r="Y192" s="34"/>
      <c r="Z192" s="85"/>
      <c r="AA192" s="85"/>
      <c r="AB192" s="34"/>
      <c r="AC192" s="34"/>
      <c r="AD192" s="34"/>
      <c r="AE192" s="34"/>
      <c r="AF192" s="34"/>
      <c r="AG192" s="34"/>
      <c r="AH192" s="34"/>
      <c r="AI192" s="34"/>
      <c r="AJ192" s="34"/>
      <c r="AK192" s="34"/>
      <c r="AL192" s="34"/>
      <c r="AM192" s="34"/>
      <c r="AN192" s="34"/>
      <c r="AO192" s="34"/>
      <c r="AP192" s="34"/>
      <c r="AQ192" s="34"/>
      <c r="AR192" s="34"/>
      <c r="AS192" s="34"/>
      <c r="AT192" s="34"/>
      <c r="AU192" s="34"/>
    </row>
    <row r="193" spans="1:47">
      <c r="A193" s="34"/>
      <c r="B193" s="34"/>
      <c r="C193" s="34"/>
      <c r="D193" s="34"/>
      <c r="E193" s="34"/>
      <c r="F193" s="34"/>
      <c r="G193" s="34"/>
      <c r="H193" s="34"/>
      <c r="I193" s="34"/>
      <c r="J193" s="34"/>
      <c r="K193" s="34"/>
      <c r="L193" s="34"/>
      <c r="M193" s="84"/>
      <c r="N193" s="84"/>
      <c r="O193" s="34"/>
      <c r="P193" s="34"/>
      <c r="Q193" s="34"/>
      <c r="R193" s="34"/>
      <c r="S193" s="34"/>
      <c r="T193" s="34"/>
      <c r="U193" s="34"/>
      <c r="V193" s="34"/>
      <c r="W193" s="34"/>
      <c r="X193" s="34"/>
      <c r="Y193" s="34"/>
      <c r="Z193" s="85"/>
      <c r="AA193" s="85"/>
      <c r="AB193" s="34"/>
      <c r="AC193" s="34"/>
      <c r="AD193" s="34"/>
      <c r="AE193" s="34"/>
      <c r="AF193" s="34"/>
      <c r="AG193" s="34"/>
      <c r="AH193" s="34"/>
      <c r="AI193" s="34"/>
      <c r="AJ193" s="34"/>
      <c r="AK193" s="34"/>
      <c r="AL193" s="34"/>
      <c r="AM193" s="34"/>
      <c r="AN193" s="34"/>
      <c r="AO193" s="34"/>
      <c r="AP193" s="34"/>
      <c r="AQ193" s="34"/>
      <c r="AR193" s="34"/>
      <c r="AS193" s="34"/>
      <c r="AT193" s="34"/>
      <c r="AU193" s="34"/>
    </row>
    <row r="194" spans="1:47">
      <c r="A194" s="34"/>
      <c r="B194" s="34"/>
      <c r="C194" s="34"/>
      <c r="D194" s="34"/>
      <c r="E194" s="34"/>
      <c r="F194" s="34"/>
      <c r="G194" s="34"/>
      <c r="H194" s="34"/>
      <c r="I194" s="34"/>
      <c r="J194" s="34"/>
      <c r="K194" s="34"/>
      <c r="L194" s="34"/>
      <c r="M194" s="84"/>
      <c r="N194" s="84"/>
      <c r="O194" s="34"/>
      <c r="P194" s="34"/>
      <c r="Q194" s="34"/>
      <c r="R194" s="34"/>
      <c r="S194" s="34"/>
      <c r="T194" s="34"/>
      <c r="U194" s="34"/>
      <c r="V194" s="34"/>
      <c r="W194" s="34"/>
      <c r="X194" s="34"/>
      <c r="Y194" s="34"/>
      <c r="Z194" s="85"/>
      <c r="AA194" s="85"/>
      <c r="AB194" s="34"/>
      <c r="AC194" s="34"/>
      <c r="AD194" s="34"/>
      <c r="AE194" s="34"/>
      <c r="AF194" s="34"/>
      <c r="AG194" s="34"/>
      <c r="AH194" s="34"/>
      <c r="AI194" s="34"/>
      <c r="AJ194" s="34"/>
      <c r="AK194" s="34"/>
      <c r="AL194" s="34"/>
      <c r="AM194" s="34"/>
      <c r="AN194" s="34"/>
      <c r="AO194" s="34"/>
      <c r="AP194" s="34"/>
      <c r="AQ194" s="34"/>
      <c r="AR194" s="34"/>
      <c r="AS194" s="34"/>
      <c r="AT194" s="34"/>
      <c r="AU194" s="34"/>
    </row>
    <row r="195" spans="1:47">
      <c r="A195" s="34"/>
      <c r="B195" s="34"/>
      <c r="C195" s="34"/>
      <c r="D195" s="34"/>
      <c r="E195" s="34"/>
      <c r="F195" s="34"/>
      <c r="G195" s="34"/>
      <c r="H195" s="34"/>
      <c r="I195" s="34"/>
      <c r="J195" s="34"/>
      <c r="K195" s="34"/>
      <c r="L195" s="34"/>
      <c r="M195" s="84"/>
      <c r="N195" s="84"/>
      <c r="O195" s="34"/>
      <c r="P195" s="34"/>
      <c r="Q195" s="34"/>
      <c r="R195" s="34"/>
      <c r="S195" s="34"/>
      <c r="T195" s="34"/>
      <c r="U195" s="34"/>
      <c r="V195" s="34"/>
      <c r="W195" s="34"/>
      <c r="X195" s="34"/>
      <c r="Y195" s="34"/>
      <c r="Z195" s="85"/>
      <c r="AA195" s="85"/>
      <c r="AB195" s="34"/>
      <c r="AC195" s="34"/>
      <c r="AD195" s="34"/>
      <c r="AE195" s="34"/>
      <c r="AF195" s="34"/>
      <c r="AG195" s="34"/>
      <c r="AH195" s="34"/>
      <c r="AI195" s="34"/>
      <c r="AJ195" s="34"/>
      <c r="AK195" s="34"/>
      <c r="AL195" s="34"/>
      <c r="AM195" s="34"/>
      <c r="AN195" s="34"/>
      <c r="AO195" s="34"/>
      <c r="AP195" s="34"/>
      <c r="AQ195" s="34"/>
      <c r="AR195" s="34"/>
      <c r="AS195" s="34"/>
      <c r="AT195" s="34"/>
      <c r="AU195" s="34"/>
    </row>
    <row r="196" spans="1:47">
      <c r="A196" s="34"/>
      <c r="B196" s="34"/>
      <c r="C196" s="34"/>
      <c r="D196" s="34"/>
      <c r="E196" s="34"/>
      <c r="F196" s="34"/>
      <c r="G196" s="34"/>
      <c r="H196" s="34"/>
      <c r="I196" s="34"/>
      <c r="J196" s="34"/>
      <c r="K196" s="34"/>
      <c r="L196" s="34"/>
      <c r="M196" s="84"/>
      <c r="N196" s="84"/>
      <c r="O196" s="34"/>
      <c r="P196" s="34"/>
      <c r="Q196" s="34"/>
      <c r="R196" s="34"/>
      <c r="S196" s="34"/>
      <c r="T196" s="34"/>
      <c r="U196" s="34"/>
      <c r="V196" s="34"/>
      <c r="W196" s="34"/>
      <c r="X196" s="34"/>
      <c r="Y196" s="34"/>
      <c r="Z196" s="85"/>
      <c r="AA196" s="85"/>
      <c r="AB196" s="34"/>
      <c r="AC196" s="34"/>
      <c r="AD196" s="34"/>
      <c r="AE196" s="34"/>
      <c r="AF196" s="34"/>
      <c r="AG196" s="34"/>
      <c r="AH196" s="34"/>
      <c r="AI196" s="34"/>
      <c r="AJ196" s="34"/>
      <c r="AK196" s="34"/>
      <c r="AL196" s="34"/>
      <c r="AM196" s="34"/>
      <c r="AN196" s="34"/>
      <c r="AO196" s="34"/>
      <c r="AP196" s="34"/>
      <c r="AQ196" s="34"/>
      <c r="AR196" s="34"/>
      <c r="AS196" s="34"/>
      <c r="AT196" s="34"/>
      <c r="AU196" s="34"/>
    </row>
    <row r="197" spans="1:47">
      <c r="A197" s="34"/>
      <c r="B197" s="34"/>
      <c r="C197" s="34"/>
      <c r="D197" s="34"/>
      <c r="E197" s="34"/>
      <c r="F197" s="34"/>
      <c r="G197" s="34"/>
      <c r="H197" s="34"/>
      <c r="I197" s="34"/>
      <c r="J197" s="34"/>
      <c r="K197" s="34"/>
      <c r="L197" s="34"/>
      <c r="M197" s="84"/>
      <c r="N197" s="84"/>
      <c r="O197" s="34"/>
      <c r="P197" s="34"/>
      <c r="Q197" s="34"/>
      <c r="R197" s="34"/>
      <c r="S197" s="34"/>
      <c r="T197" s="34"/>
      <c r="U197" s="34"/>
      <c r="V197" s="34"/>
      <c r="W197" s="34"/>
      <c r="X197" s="34"/>
      <c r="Y197" s="34"/>
      <c r="Z197" s="85"/>
      <c r="AA197" s="85"/>
      <c r="AB197" s="34"/>
      <c r="AC197" s="34"/>
      <c r="AD197" s="34"/>
      <c r="AE197" s="34"/>
      <c r="AF197" s="34"/>
      <c r="AG197" s="34"/>
      <c r="AH197" s="34"/>
      <c r="AI197" s="34"/>
      <c r="AJ197" s="34"/>
      <c r="AK197" s="34"/>
      <c r="AL197" s="34"/>
      <c r="AM197" s="34"/>
      <c r="AN197" s="34"/>
      <c r="AO197" s="34"/>
      <c r="AP197" s="34"/>
      <c r="AQ197" s="34"/>
      <c r="AR197" s="34"/>
      <c r="AS197" s="34"/>
      <c r="AT197" s="34"/>
      <c r="AU197" s="34"/>
    </row>
    <row r="198" spans="1:47">
      <c r="A198" s="34"/>
      <c r="B198" s="34"/>
      <c r="C198" s="34"/>
      <c r="D198" s="34"/>
      <c r="E198" s="34"/>
      <c r="F198" s="34"/>
      <c r="G198" s="34"/>
      <c r="H198" s="34"/>
      <c r="I198" s="34"/>
      <c r="J198" s="34"/>
      <c r="K198" s="34"/>
      <c r="L198" s="34"/>
      <c r="M198" s="84"/>
      <c r="N198" s="84"/>
      <c r="O198" s="34"/>
      <c r="P198" s="34"/>
      <c r="Q198" s="34"/>
      <c r="R198" s="34"/>
      <c r="S198" s="34"/>
      <c r="T198" s="34"/>
      <c r="U198" s="34"/>
      <c r="V198" s="34"/>
      <c r="W198" s="34"/>
      <c r="X198" s="34"/>
      <c r="Y198" s="34"/>
      <c r="Z198" s="85"/>
      <c r="AA198" s="85"/>
      <c r="AB198" s="34"/>
      <c r="AC198" s="34"/>
      <c r="AD198" s="34"/>
      <c r="AE198" s="34"/>
      <c r="AF198" s="34"/>
      <c r="AG198" s="34"/>
      <c r="AH198" s="34"/>
      <c r="AI198" s="34"/>
      <c r="AJ198" s="34"/>
      <c r="AK198" s="34"/>
      <c r="AL198" s="34"/>
      <c r="AM198" s="34"/>
      <c r="AN198" s="34"/>
      <c r="AO198" s="34"/>
      <c r="AP198" s="34"/>
      <c r="AQ198" s="34"/>
      <c r="AR198" s="34"/>
      <c r="AS198" s="34"/>
      <c r="AT198" s="34"/>
      <c r="AU198" s="34"/>
    </row>
    <row r="199" spans="1:47">
      <c r="A199" s="34"/>
      <c r="B199" s="34"/>
      <c r="C199" s="34"/>
      <c r="D199" s="34"/>
      <c r="E199" s="34"/>
      <c r="F199" s="34"/>
      <c r="G199" s="34"/>
      <c r="H199" s="34"/>
      <c r="I199" s="34"/>
      <c r="J199" s="34"/>
      <c r="K199" s="34"/>
      <c r="L199" s="34"/>
      <c r="M199" s="84"/>
      <c r="N199" s="84"/>
      <c r="O199" s="34"/>
      <c r="P199" s="34"/>
      <c r="Q199" s="34"/>
      <c r="R199" s="34"/>
      <c r="S199" s="34"/>
      <c r="T199" s="34"/>
      <c r="U199" s="34"/>
      <c r="V199" s="34"/>
      <c r="W199" s="34"/>
      <c r="X199" s="34"/>
      <c r="Y199" s="34"/>
      <c r="Z199" s="85"/>
      <c r="AA199" s="85"/>
      <c r="AB199" s="34"/>
      <c r="AC199" s="34"/>
      <c r="AD199" s="34"/>
      <c r="AE199" s="34"/>
      <c r="AF199" s="34"/>
      <c r="AG199" s="34"/>
      <c r="AH199" s="34"/>
      <c r="AI199" s="34"/>
      <c r="AJ199" s="34"/>
      <c r="AK199" s="34"/>
      <c r="AL199" s="34"/>
      <c r="AM199" s="34"/>
      <c r="AN199" s="34"/>
      <c r="AO199" s="34"/>
      <c r="AP199" s="34"/>
      <c r="AQ199" s="34"/>
      <c r="AR199" s="34"/>
      <c r="AS199" s="34"/>
      <c r="AT199" s="34"/>
      <c r="AU199" s="34"/>
    </row>
    <row r="200" spans="1:47">
      <c r="A200" s="34"/>
      <c r="B200" s="34"/>
      <c r="C200" s="34"/>
      <c r="D200" s="34"/>
      <c r="E200" s="34"/>
      <c r="F200" s="34"/>
      <c r="G200" s="34"/>
      <c r="H200" s="34"/>
      <c r="I200" s="34"/>
      <c r="J200" s="34"/>
      <c r="K200" s="34"/>
      <c r="L200" s="34"/>
      <c r="M200" s="84"/>
      <c r="N200" s="84"/>
      <c r="O200" s="34"/>
      <c r="P200" s="34"/>
      <c r="Q200" s="34"/>
      <c r="R200" s="34"/>
      <c r="S200" s="34"/>
      <c r="T200" s="34"/>
      <c r="U200" s="34"/>
      <c r="V200" s="34"/>
      <c r="W200" s="34"/>
      <c r="X200" s="34"/>
      <c r="Y200" s="34"/>
      <c r="Z200" s="85"/>
      <c r="AA200" s="85"/>
      <c r="AB200" s="34"/>
      <c r="AC200" s="34"/>
      <c r="AD200" s="34"/>
      <c r="AE200" s="34"/>
      <c r="AF200" s="34"/>
      <c r="AG200" s="34"/>
      <c r="AH200" s="34"/>
      <c r="AI200" s="34"/>
      <c r="AJ200" s="34"/>
      <c r="AK200" s="34"/>
      <c r="AL200" s="34"/>
      <c r="AM200" s="34"/>
      <c r="AN200" s="34"/>
      <c r="AO200" s="34"/>
      <c r="AP200" s="34"/>
      <c r="AQ200" s="34"/>
      <c r="AR200" s="34"/>
      <c r="AS200" s="34"/>
      <c r="AT200" s="34"/>
      <c r="AU200" s="34"/>
    </row>
    <row r="201" spans="1:47">
      <c r="A201" s="34"/>
      <c r="B201" s="34"/>
      <c r="C201" s="34"/>
      <c r="D201" s="34"/>
      <c r="E201" s="34"/>
      <c r="F201" s="34"/>
      <c r="G201" s="34"/>
      <c r="H201" s="34"/>
      <c r="I201" s="34"/>
      <c r="J201" s="34"/>
      <c r="K201" s="34"/>
      <c r="L201" s="34"/>
      <c r="M201" s="84"/>
      <c r="N201" s="84"/>
      <c r="O201" s="34"/>
      <c r="P201" s="34"/>
      <c r="Q201" s="34"/>
      <c r="R201" s="34"/>
      <c r="S201" s="34"/>
      <c r="T201" s="34"/>
      <c r="U201" s="34"/>
      <c r="V201" s="34"/>
      <c r="W201" s="34"/>
      <c r="X201" s="34"/>
      <c r="Y201" s="34"/>
      <c r="Z201" s="85"/>
      <c r="AA201" s="85"/>
      <c r="AB201" s="34"/>
      <c r="AC201" s="34"/>
      <c r="AD201" s="34"/>
      <c r="AE201" s="34"/>
      <c r="AF201" s="34"/>
      <c r="AG201" s="34"/>
      <c r="AH201" s="34"/>
      <c r="AI201" s="34"/>
      <c r="AJ201" s="34"/>
      <c r="AK201" s="34"/>
      <c r="AL201" s="34"/>
      <c r="AM201" s="34"/>
      <c r="AN201" s="34"/>
      <c r="AO201" s="34"/>
      <c r="AP201" s="34"/>
      <c r="AQ201" s="34"/>
      <c r="AR201" s="34"/>
      <c r="AS201" s="34"/>
      <c r="AT201" s="34"/>
      <c r="AU201" s="34"/>
    </row>
    <row r="202" spans="1:47">
      <c r="A202" s="34"/>
      <c r="B202" s="34"/>
      <c r="C202" s="34"/>
      <c r="D202" s="34"/>
      <c r="E202" s="34"/>
      <c r="F202" s="34"/>
      <c r="G202" s="34"/>
      <c r="H202" s="34"/>
      <c r="I202" s="34"/>
      <c r="J202" s="34"/>
      <c r="K202" s="34"/>
      <c r="L202" s="34"/>
      <c r="M202" s="84"/>
      <c r="N202" s="84"/>
      <c r="O202" s="34"/>
      <c r="P202" s="34"/>
      <c r="Q202" s="34"/>
      <c r="R202" s="34"/>
      <c r="S202" s="34"/>
      <c r="T202" s="34"/>
      <c r="U202" s="34"/>
      <c r="V202" s="34"/>
      <c r="W202" s="34"/>
      <c r="X202" s="34"/>
      <c r="Y202" s="34"/>
      <c r="Z202" s="85"/>
      <c r="AA202" s="85"/>
      <c r="AB202" s="34"/>
      <c r="AC202" s="34"/>
      <c r="AD202" s="34"/>
      <c r="AE202" s="34"/>
      <c r="AF202" s="34"/>
      <c r="AG202" s="34"/>
      <c r="AH202" s="34"/>
      <c r="AI202" s="34"/>
      <c r="AJ202" s="34"/>
      <c r="AK202" s="34"/>
      <c r="AL202" s="34"/>
      <c r="AM202" s="34"/>
      <c r="AN202" s="34"/>
      <c r="AO202" s="34"/>
      <c r="AP202" s="34"/>
      <c r="AQ202" s="34"/>
      <c r="AR202" s="34"/>
      <c r="AS202" s="34"/>
      <c r="AT202" s="34"/>
      <c r="AU202" s="34"/>
    </row>
    <row r="203" spans="1:47">
      <c r="A203" s="34"/>
      <c r="B203" s="34"/>
      <c r="C203" s="34"/>
      <c r="D203" s="34"/>
      <c r="E203" s="34"/>
      <c r="F203" s="34"/>
      <c r="G203" s="34"/>
      <c r="H203" s="34"/>
      <c r="I203" s="34"/>
      <c r="J203" s="34"/>
      <c r="K203" s="34"/>
      <c r="L203" s="34"/>
      <c r="M203" s="84"/>
      <c r="N203" s="84"/>
      <c r="O203" s="34"/>
      <c r="P203" s="34"/>
      <c r="Q203" s="34"/>
      <c r="R203" s="34"/>
      <c r="S203" s="34"/>
      <c r="T203" s="34"/>
      <c r="U203" s="34"/>
      <c r="V203" s="34"/>
      <c r="W203" s="34"/>
      <c r="X203" s="34"/>
      <c r="Y203" s="34"/>
      <c r="Z203" s="85"/>
      <c r="AA203" s="85"/>
      <c r="AB203" s="34"/>
      <c r="AC203" s="34"/>
      <c r="AD203" s="34"/>
      <c r="AE203" s="34"/>
      <c r="AF203" s="34"/>
      <c r="AG203" s="34"/>
      <c r="AH203" s="34"/>
      <c r="AI203" s="34"/>
      <c r="AJ203" s="34"/>
      <c r="AK203" s="34"/>
      <c r="AL203" s="34"/>
      <c r="AM203" s="34"/>
      <c r="AN203" s="34"/>
      <c r="AO203" s="34"/>
      <c r="AP203" s="34"/>
      <c r="AQ203" s="34"/>
      <c r="AR203" s="34"/>
      <c r="AS203" s="34"/>
      <c r="AT203" s="34"/>
      <c r="AU203" s="34"/>
    </row>
    <row r="204" spans="1:47">
      <c r="A204" s="34"/>
      <c r="B204" s="34"/>
      <c r="C204" s="34"/>
      <c r="D204" s="34"/>
      <c r="E204" s="34"/>
      <c r="F204" s="34"/>
      <c r="G204" s="34"/>
      <c r="H204" s="34"/>
      <c r="I204" s="34"/>
      <c r="J204" s="34"/>
      <c r="K204" s="34"/>
      <c r="L204" s="34"/>
      <c r="M204" s="84"/>
      <c r="N204" s="84"/>
      <c r="O204" s="34"/>
      <c r="P204" s="34"/>
      <c r="Q204" s="34"/>
      <c r="R204" s="34"/>
      <c r="S204" s="34"/>
      <c r="T204" s="34"/>
      <c r="U204" s="34"/>
      <c r="V204" s="34"/>
      <c r="W204" s="34"/>
      <c r="X204" s="34"/>
      <c r="Y204" s="34"/>
      <c r="Z204" s="85"/>
      <c r="AA204" s="85"/>
      <c r="AB204" s="34"/>
      <c r="AC204" s="34"/>
      <c r="AD204" s="34"/>
      <c r="AE204" s="34"/>
      <c r="AF204" s="34"/>
      <c r="AG204" s="34"/>
      <c r="AH204" s="34"/>
      <c r="AI204" s="34"/>
      <c r="AJ204" s="34"/>
      <c r="AK204" s="34"/>
      <c r="AL204" s="34"/>
      <c r="AM204" s="34"/>
      <c r="AN204" s="34"/>
      <c r="AO204" s="34"/>
      <c r="AP204" s="34"/>
      <c r="AQ204" s="34"/>
      <c r="AR204" s="34"/>
      <c r="AS204" s="34"/>
      <c r="AT204" s="34"/>
      <c r="AU204" s="34"/>
    </row>
    <row r="205" spans="1:47">
      <c r="A205" s="34"/>
      <c r="B205" s="34"/>
      <c r="C205" s="34"/>
      <c r="D205" s="34"/>
      <c r="E205" s="34"/>
      <c r="F205" s="34"/>
      <c r="G205" s="34"/>
      <c r="H205" s="34"/>
      <c r="I205" s="34"/>
      <c r="J205" s="34"/>
      <c r="K205" s="34"/>
      <c r="L205" s="34"/>
      <c r="M205" s="84"/>
      <c r="N205" s="84"/>
      <c r="O205" s="34"/>
      <c r="P205" s="34"/>
      <c r="Q205" s="34"/>
      <c r="R205" s="34"/>
      <c r="S205" s="34"/>
      <c r="T205" s="34"/>
      <c r="U205" s="34"/>
      <c r="V205" s="34"/>
      <c r="W205" s="34"/>
      <c r="X205" s="34"/>
      <c r="Y205" s="34"/>
      <c r="Z205" s="85"/>
      <c r="AA205" s="85"/>
      <c r="AB205" s="34"/>
      <c r="AC205" s="34"/>
      <c r="AD205" s="34"/>
      <c r="AE205" s="34"/>
      <c r="AF205" s="34"/>
      <c r="AG205" s="34"/>
      <c r="AH205" s="34"/>
      <c r="AI205" s="34"/>
      <c r="AJ205" s="34"/>
      <c r="AK205" s="34"/>
      <c r="AL205" s="34"/>
      <c r="AM205" s="34"/>
      <c r="AN205" s="34"/>
      <c r="AO205" s="34"/>
      <c r="AP205" s="34"/>
      <c r="AQ205" s="34"/>
      <c r="AR205" s="34"/>
      <c r="AS205" s="34"/>
      <c r="AT205" s="34"/>
      <c r="AU205" s="34"/>
    </row>
    <row r="206" spans="1:47">
      <c r="A206" s="34"/>
      <c r="B206" s="34"/>
      <c r="C206" s="34"/>
      <c r="D206" s="34"/>
      <c r="E206" s="34"/>
      <c r="F206" s="34"/>
      <c r="G206" s="34"/>
      <c r="H206" s="34"/>
      <c r="I206" s="34"/>
      <c r="J206" s="34"/>
      <c r="K206" s="34"/>
      <c r="L206" s="34"/>
      <c r="M206" s="84"/>
      <c r="N206" s="84"/>
      <c r="O206" s="34"/>
      <c r="P206" s="34"/>
      <c r="Q206" s="34"/>
      <c r="R206" s="34"/>
      <c r="S206" s="34"/>
      <c r="T206" s="34"/>
      <c r="U206" s="34"/>
      <c r="V206" s="34"/>
      <c r="W206" s="34"/>
      <c r="X206" s="34"/>
      <c r="Y206" s="34"/>
      <c r="Z206" s="85"/>
      <c r="AA206" s="85"/>
      <c r="AB206" s="34"/>
      <c r="AC206" s="34"/>
      <c r="AD206" s="34"/>
      <c r="AE206" s="34"/>
      <c r="AF206" s="34"/>
      <c r="AG206" s="34"/>
      <c r="AH206" s="34"/>
      <c r="AI206" s="34"/>
      <c r="AJ206" s="34"/>
      <c r="AK206" s="34"/>
      <c r="AL206" s="34"/>
      <c r="AM206" s="34"/>
      <c r="AN206" s="34"/>
      <c r="AO206" s="34"/>
      <c r="AP206" s="34"/>
      <c r="AQ206" s="34"/>
      <c r="AR206" s="34"/>
      <c r="AS206" s="34"/>
      <c r="AT206" s="34"/>
      <c r="AU206" s="34"/>
    </row>
    <row r="207" spans="1:47">
      <c r="A207" s="34"/>
      <c r="B207" s="34"/>
      <c r="C207" s="34"/>
      <c r="D207" s="34"/>
      <c r="E207" s="34"/>
      <c r="F207" s="34"/>
      <c r="G207" s="34"/>
      <c r="H207" s="34"/>
      <c r="I207" s="34"/>
      <c r="J207" s="34"/>
      <c r="K207" s="34"/>
      <c r="L207" s="34"/>
      <c r="M207" s="84"/>
      <c r="N207" s="84"/>
      <c r="O207" s="34"/>
      <c r="P207" s="34"/>
      <c r="Q207" s="34"/>
      <c r="R207" s="34"/>
      <c r="S207" s="34"/>
      <c r="T207" s="34"/>
      <c r="U207" s="34"/>
      <c r="V207" s="34"/>
      <c r="W207" s="34"/>
      <c r="X207" s="34"/>
      <c r="Y207" s="34"/>
      <c r="Z207" s="85"/>
      <c r="AA207" s="85"/>
      <c r="AB207" s="34"/>
      <c r="AC207" s="34"/>
      <c r="AD207" s="34"/>
      <c r="AE207" s="34"/>
      <c r="AF207" s="34"/>
      <c r="AG207" s="34"/>
      <c r="AH207" s="34"/>
      <c r="AI207" s="34"/>
      <c r="AJ207" s="34"/>
      <c r="AK207" s="34"/>
      <c r="AL207" s="34"/>
      <c r="AM207" s="34"/>
      <c r="AN207" s="34"/>
      <c r="AO207" s="34"/>
      <c r="AP207" s="34"/>
      <c r="AQ207" s="34"/>
      <c r="AR207" s="34"/>
      <c r="AS207" s="34"/>
      <c r="AT207" s="34"/>
      <c r="AU207" s="34"/>
    </row>
    <row r="208" spans="1:47">
      <c r="A208" s="34"/>
      <c r="B208" s="34"/>
      <c r="C208" s="34"/>
      <c r="D208" s="34"/>
      <c r="E208" s="34"/>
      <c r="F208" s="34"/>
      <c r="G208" s="34"/>
      <c r="H208" s="34"/>
      <c r="I208" s="34"/>
      <c r="J208" s="34"/>
      <c r="K208" s="34"/>
      <c r="L208" s="34"/>
      <c r="M208" s="84"/>
      <c r="N208" s="84"/>
      <c r="O208" s="34"/>
      <c r="P208" s="34"/>
      <c r="Q208" s="34"/>
      <c r="R208" s="34"/>
      <c r="S208" s="34"/>
      <c r="T208" s="34"/>
      <c r="U208" s="34"/>
      <c r="V208" s="34"/>
      <c r="W208" s="34"/>
      <c r="X208" s="34"/>
      <c r="Y208" s="34"/>
      <c r="Z208" s="85"/>
      <c r="AA208" s="85"/>
      <c r="AB208" s="34"/>
      <c r="AC208" s="34"/>
      <c r="AD208" s="34"/>
      <c r="AE208" s="34"/>
      <c r="AF208" s="34"/>
      <c r="AG208" s="34"/>
      <c r="AH208" s="34"/>
      <c r="AI208" s="34"/>
      <c r="AJ208" s="34"/>
      <c r="AK208" s="34"/>
      <c r="AL208" s="34"/>
      <c r="AM208" s="34"/>
      <c r="AN208" s="34"/>
      <c r="AO208" s="34"/>
      <c r="AP208" s="34"/>
      <c r="AQ208" s="34"/>
      <c r="AR208" s="34"/>
      <c r="AS208" s="34"/>
      <c r="AT208" s="34"/>
      <c r="AU208" s="34"/>
    </row>
    <row r="209" spans="1:47">
      <c r="A209" s="34"/>
      <c r="B209" s="34"/>
      <c r="C209" s="34"/>
      <c r="D209" s="34"/>
      <c r="E209" s="34"/>
      <c r="F209" s="34"/>
      <c r="G209" s="34"/>
      <c r="H209" s="34"/>
      <c r="I209" s="34"/>
      <c r="J209" s="34"/>
      <c r="K209" s="34"/>
      <c r="L209" s="34"/>
      <c r="M209" s="84"/>
      <c r="N209" s="84"/>
      <c r="O209" s="34"/>
      <c r="P209" s="34"/>
      <c r="Q209" s="34"/>
      <c r="R209" s="34"/>
      <c r="S209" s="34"/>
      <c r="T209" s="34"/>
      <c r="U209" s="34"/>
      <c r="V209" s="34"/>
      <c r="W209" s="34"/>
      <c r="X209" s="34"/>
      <c r="Y209" s="34"/>
      <c r="Z209" s="85"/>
      <c r="AA209" s="85"/>
      <c r="AB209" s="34"/>
      <c r="AC209" s="34"/>
      <c r="AD209" s="34"/>
      <c r="AE209" s="34"/>
      <c r="AF209" s="34"/>
      <c r="AG209" s="34"/>
      <c r="AH209" s="34"/>
      <c r="AI209" s="34"/>
      <c r="AJ209" s="34"/>
      <c r="AK209" s="34"/>
      <c r="AL209" s="34"/>
      <c r="AM209" s="34"/>
      <c r="AN209" s="34"/>
      <c r="AO209" s="34"/>
      <c r="AP209" s="34"/>
      <c r="AQ209" s="34"/>
      <c r="AR209" s="34"/>
      <c r="AS209" s="34"/>
      <c r="AT209" s="34"/>
      <c r="AU209" s="34"/>
    </row>
    <row r="210" spans="1:47">
      <c r="A210" s="34"/>
      <c r="B210" s="34"/>
      <c r="C210" s="34"/>
      <c r="D210" s="34"/>
      <c r="E210" s="34"/>
      <c r="F210" s="34"/>
      <c r="G210" s="34"/>
      <c r="H210" s="34"/>
      <c r="I210" s="34"/>
      <c r="J210" s="34"/>
      <c r="K210" s="34"/>
      <c r="L210" s="34"/>
      <c r="M210" s="84"/>
      <c r="N210" s="84"/>
      <c r="O210" s="34"/>
      <c r="P210" s="34"/>
      <c r="Q210" s="34"/>
      <c r="R210" s="34"/>
      <c r="S210" s="34"/>
      <c r="T210" s="34"/>
      <c r="U210" s="34"/>
      <c r="V210" s="34"/>
      <c r="W210" s="34"/>
      <c r="X210" s="34"/>
      <c r="Y210" s="34"/>
      <c r="Z210" s="85"/>
      <c r="AA210" s="85"/>
      <c r="AB210" s="34"/>
      <c r="AC210" s="34"/>
      <c r="AD210" s="34"/>
      <c r="AE210" s="34"/>
      <c r="AF210" s="34"/>
      <c r="AG210" s="34"/>
      <c r="AH210" s="34"/>
      <c r="AI210" s="34"/>
      <c r="AJ210" s="34"/>
      <c r="AK210" s="34"/>
      <c r="AL210" s="34"/>
      <c r="AM210" s="34"/>
      <c r="AN210" s="34"/>
      <c r="AO210" s="34"/>
      <c r="AP210" s="34"/>
      <c r="AQ210" s="34"/>
      <c r="AR210" s="34"/>
      <c r="AS210" s="34"/>
      <c r="AT210" s="34"/>
      <c r="AU210" s="34"/>
    </row>
    <row r="211" spans="1:47">
      <c r="A211" s="34"/>
      <c r="B211" s="34"/>
      <c r="C211" s="34"/>
      <c r="D211" s="34"/>
      <c r="E211" s="34"/>
      <c r="F211" s="34"/>
      <c r="G211" s="34"/>
      <c r="H211" s="34"/>
      <c r="I211" s="34"/>
      <c r="J211" s="34"/>
      <c r="K211" s="34"/>
      <c r="L211" s="34"/>
      <c r="M211" s="84"/>
      <c r="N211" s="84"/>
      <c r="O211" s="34"/>
      <c r="P211" s="34"/>
      <c r="Q211" s="34"/>
      <c r="R211" s="34"/>
      <c r="S211" s="34"/>
      <c r="T211" s="34"/>
      <c r="U211" s="34"/>
      <c r="V211" s="34"/>
      <c r="W211" s="34"/>
      <c r="X211" s="34"/>
      <c r="Y211" s="34"/>
      <c r="Z211" s="85"/>
      <c r="AA211" s="85"/>
      <c r="AB211" s="34"/>
      <c r="AC211" s="34"/>
      <c r="AD211" s="34"/>
      <c r="AE211" s="34"/>
      <c r="AF211" s="34"/>
      <c r="AG211" s="34"/>
      <c r="AH211" s="34"/>
      <c r="AI211" s="34"/>
      <c r="AJ211" s="34"/>
      <c r="AK211" s="34"/>
      <c r="AL211" s="34"/>
      <c r="AM211" s="34"/>
      <c r="AN211" s="34"/>
      <c r="AO211" s="34"/>
      <c r="AP211" s="34"/>
      <c r="AQ211" s="34"/>
      <c r="AR211" s="34"/>
      <c r="AS211" s="34"/>
      <c r="AT211" s="34"/>
      <c r="AU211" s="34"/>
    </row>
    <row r="212" spans="1:47">
      <c r="A212" s="34"/>
      <c r="B212" s="34"/>
      <c r="C212" s="34"/>
      <c r="D212" s="34"/>
      <c r="E212" s="34"/>
      <c r="F212" s="34"/>
      <c r="G212" s="34"/>
      <c r="H212" s="34"/>
      <c r="I212" s="34"/>
      <c r="J212" s="34"/>
      <c r="K212" s="34"/>
      <c r="L212" s="34"/>
      <c r="M212" s="84"/>
      <c r="N212" s="84"/>
      <c r="O212" s="34"/>
      <c r="P212" s="34"/>
      <c r="Q212" s="34"/>
      <c r="R212" s="34"/>
      <c r="S212" s="34"/>
      <c r="T212" s="34"/>
      <c r="U212" s="34"/>
      <c r="V212" s="34"/>
      <c r="W212" s="34"/>
      <c r="X212" s="34"/>
      <c r="Y212" s="34"/>
      <c r="Z212" s="85"/>
      <c r="AA212" s="85"/>
      <c r="AB212" s="34"/>
      <c r="AC212" s="34"/>
      <c r="AD212" s="34"/>
      <c r="AE212" s="34"/>
      <c r="AF212" s="34"/>
      <c r="AG212" s="34"/>
      <c r="AH212" s="34"/>
      <c r="AI212" s="34"/>
      <c r="AJ212" s="34"/>
      <c r="AK212" s="34"/>
      <c r="AL212" s="34"/>
      <c r="AM212" s="34"/>
      <c r="AN212" s="34"/>
      <c r="AO212" s="34"/>
      <c r="AP212" s="34"/>
      <c r="AQ212" s="34"/>
      <c r="AR212" s="34"/>
      <c r="AS212" s="34"/>
      <c r="AT212" s="34"/>
      <c r="AU212" s="34"/>
    </row>
    <row r="213" spans="1:47">
      <c r="A213" s="34"/>
      <c r="B213" s="34"/>
      <c r="C213" s="34"/>
      <c r="D213" s="34"/>
      <c r="E213" s="34"/>
      <c r="F213" s="34"/>
      <c r="G213" s="34"/>
      <c r="H213" s="34"/>
      <c r="I213" s="34"/>
      <c r="J213" s="34"/>
      <c r="K213" s="34"/>
      <c r="L213" s="34"/>
      <c r="M213" s="84"/>
      <c r="N213" s="84"/>
      <c r="O213" s="34"/>
      <c r="P213" s="34"/>
      <c r="Q213" s="34"/>
      <c r="R213" s="34"/>
      <c r="S213" s="34"/>
      <c r="T213" s="34"/>
      <c r="U213" s="34"/>
      <c r="V213" s="34"/>
      <c r="W213" s="34"/>
      <c r="X213" s="34"/>
      <c r="Y213" s="34"/>
      <c r="Z213" s="85"/>
      <c r="AA213" s="85"/>
      <c r="AB213" s="34"/>
      <c r="AC213" s="34"/>
      <c r="AD213" s="34"/>
      <c r="AE213" s="34"/>
      <c r="AF213" s="34"/>
      <c r="AG213" s="34"/>
      <c r="AH213" s="34"/>
      <c r="AI213" s="34"/>
      <c r="AJ213" s="34"/>
      <c r="AK213" s="34"/>
      <c r="AL213" s="34"/>
      <c r="AM213" s="34"/>
      <c r="AN213" s="34"/>
      <c r="AO213" s="34"/>
      <c r="AP213" s="34"/>
      <c r="AQ213" s="34"/>
      <c r="AR213" s="34"/>
      <c r="AS213" s="34"/>
      <c r="AT213" s="34"/>
      <c r="AU213" s="34"/>
    </row>
    <row r="214" spans="1:47">
      <c r="A214" s="34"/>
      <c r="B214" s="34"/>
      <c r="C214" s="34"/>
      <c r="D214" s="34"/>
      <c r="E214" s="34"/>
      <c r="F214" s="34"/>
      <c r="G214" s="34"/>
      <c r="H214" s="34"/>
      <c r="I214" s="34"/>
      <c r="J214" s="34"/>
      <c r="K214" s="34"/>
      <c r="L214" s="34"/>
      <c r="M214" s="84"/>
      <c r="N214" s="84"/>
      <c r="O214" s="34"/>
      <c r="P214" s="34"/>
      <c r="Q214" s="34"/>
      <c r="R214" s="34"/>
      <c r="S214" s="34"/>
      <c r="T214" s="34"/>
      <c r="U214" s="34"/>
      <c r="V214" s="34"/>
      <c r="W214" s="34"/>
      <c r="X214" s="34"/>
      <c r="Y214" s="34"/>
      <c r="Z214" s="85"/>
      <c r="AA214" s="85"/>
      <c r="AB214" s="34"/>
      <c r="AC214" s="34"/>
      <c r="AD214" s="34"/>
      <c r="AE214" s="34"/>
      <c r="AF214" s="34"/>
      <c r="AG214" s="34"/>
      <c r="AH214" s="34"/>
      <c r="AI214" s="34"/>
      <c r="AJ214" s="34"/>
      <c r="AK214" s="34"/>
      <c r="AL214" s="34"/>
      <c r="AM214" s="34"/>
      <c r="AN214" s="34"/>
      <c r="AO214" s="34"/>
      <c r="AP214" s="34"/>
      <c r="AQ214" s="34"/>
      <c r="AR214" s="34"/>
      <c r="AS214" s="34"/>
      <c r="AT214" s="34"/>
      <c r="AU214" s="34"/>
    </row>
    <row r="215" spans="1:47">
      <c r="A215" s="34"/>
      <c r="B215" s="34"/>
      <c r="C215" s="34"/>
      <c r="D215" s="34"/>
      <c r="E215" s="34"/>
      <c r="F215" s="34"/>
      <c r="G215" s="34"/>
      <c r="H215" s="34"/>
      <c r="I215" s="34"/>
      <c r="J215" s="34"/>
      <c r="K215" s="34"/>
      <c r="L215" s="34"/>
      <c r="M215" s="84"/>
      <c r="N215" s="84"/>
      <c r="O215" s="34"/>
      <c r="P215" s="34"/>
      <c r="Q215" s="34"/>
      <c r="R215" s="34"/>
      <c r="S215" s="34"/>
      <c r="T215" s="34"/>
      <c r="U215" s="34"/>
      <c r="V215" s="34"/>
      <c r="W215" s="34"/>
      <c r="X215" s="34"/>
      <c r="Y215" s="34"/>
      <c r="Z215" s="85"/>
      <c r="AA215" s="85"/>
      <c r="AB215" s="34"/>
      <c r="AC215" s="34"/>
      <c r="AD215" s="34"/>
      <c r="AE215" s="34"/>
      <c r="AF215" s="34"/>
      <c r="AG215" s="34"/>
      <c r="AH215" s="34"/>
      <c r="AI215" s="34"/>
      <c r="AJ215" s="34"/>
      <c r="AK215" s="34"/>
      <c r="AL215" s="34"/>
      <c r="AM215" s="34"/>
      <c r="AN215" s="34"/>
      <c r="AO215" s="34"/>
      <c r="AP215" s="34"/>
      <c r="AQ215" s="34"/>
      <c r="AR215" s="34"/>
      <c r="AS215" s="34"/>
      <c r="AT215" s="34"/>
      <c r="AU215" s="34"/>
    </row>
    <row r="216" spans="1:47">
      <c r="A216" s="34"/>
      <c r="B216" s="34"/>
      <c r="C216" s="34"/>
      <c r="D216" s="34"/>
      <c r="E216" s="34"/>
      <c r="F216" s="34"/>
      <c r="G216" s="34"/>
      <c r="H216" s="34"/>
      <c r="I216" s="34"/>
      <c r="J216" s="34"/>
      <c r="K216" s="34"/>
      <c r="L216" s="34"/>
      <c r="M216" s="84"/>
      <c r="N216" s="84"/>
      <c r="O216" s="34"/>
      <c r="P216" s="34"/>
      <c r="Q216" s="34"/>
      <c r="R216" s="34"/>
      <c r="S216" s="34"/>
      <c r="T216" s="34"/>
      <c r="U216" s="34"/>
      <c r="V216" s="34"/>
      <c r="W216" s="34"/>
      <c r="X216" s="34"/>
      <c r="Y216" s="34"/>
      <c r="Z216" s="85"/>
      <c r="AA216" s="85"/>
      <c r="AB216" s="34"/>
      <c r="AC216" s="34"/>
      <c r="AD216" s="34"/>
      <c r="AE216" s="34"/>
      <c r="AF216" s="34"/>
      <c r="AG216" s="34"/>
      <c r="AH216" s="34"/>
      <c r="AI216" s="34"/>
      <c r="AJ216" s="34"/>
      <c r="AK216" s="34"/>
      <c r="AL216" s="34"/>
      <c r="AM216" s="34"/>
      <c r="AN216" s="34"/>
      <c r="AO216" s="34"/>
      <c r="AP216" s="34"/>
      <c r="AQ216" s="34"/>
      <c r="AR216" s="34"/>
      <c r="AS216" s="34"/>
      <c r="AT216" s="34"/>
      <c r="AU216" s="34"/>
    </row>
    <row r="217" spans="1:47">
      <c r="A217" s="34"/>
      <c r="B217" s="34"/>
      <c r="C217" s="34"/>
      <c r="D217" s="34"/>
      <c r="E217" s="34"/>
      <c r="F217" s="34"/>
      <c r="G217" s="34"/>
      <c r="H217" s="34"/>
      <c r="I217" s="34"/>
      <c r="J217" s="34"/>
      <c r="K217" s="34"/>
      <c r="L217" s="34"/>
      <c r="M217" s="34"/>
      <c r="N217" s="34"/>
      <c r="O217" s="34"/>
      <c r="P217" s="34"/>
      <c r="Q217" s="34"/>
      <c r="R217" s="34"/>
      <c r="S217" s="34"/>
      <c r="T217" s="34"/>
      <c r="U217" s="34"/>
      <c r="V217" s="34"/>
      <c r="W217" s="34"/>
      <c r="X217" s="34"/>
      <c r="Y217" s="34"/>
      <c r="Z217" s="34"/>
      <c r="AA217" s="34"/>
      <c r="AB217" s="34"/>
      <c r="AC217" s="34"/>
      <c r="AD217" s="34"/>
      <c r="AE217" s="34"/>
      <c r="AF217" s="34"/>
      <c r="AG217" s="34"/>
      <c r="AH217" s="34"/>
      <c r="AI217" s="34"/>
      <c r="AJ217" s="34"/>
      <c r="AK217" s="34"/>
      <c r="AL217" s="34"/>
      <c r="AM217" s="34"/>
      <c r="AN217" s="34"/>
      <c r="AO217" s="34"/>
      <c r="AP217" s="34"/>
      <c r="AQ217" s="34"/>
      <c r="AR217" s="34"/>
      <c r="AS217" s="34"/>
    </row>
    <row r="218" spans="1:47">
      <c r="A218" s="34"/>
      <c r="B218" s="34"/>
      <c r="C218" s="34"/>
      <c r="D218" s="34"/>
      <c r="E218" s="34"/>
      <c r="F218" s="34"/>
      <c r="G218" s="34"/>
      <c r="H218" s="34"/>
      <c r="I218" s="34"/>
      <c r="J218" s="34"/>
      <c r="K218" s="34"/>
      <c r="L218" s="34"/>
      <c r="M218" s="34"/>
      <c r="N218" s="34"/>
      <c r="O218" s="34"/>
      <c r="P218" s="34"/>
      <c r="Q218" s="34"/>
      <c r="R218" s="34"/>
      <c r="S218" s="34"/>
      <c r="T218" s="34"/>
      <c r="U218" s="34"/>
      <c r="V218" s="34"/>
      <c r="W218" s="34"/>
      <c r="X218" s="34"/>
      <c r="Y218" s="34"/>
      <c r="Z218" s="34"/>
      <c r="AA218" s="34"/>
      <c r="AB218" s="34"/>
      <c r="AC218" s="34"/>
      <c r="AD218" s="34"/>
      <c r="AE218" s="34"/>
      <c r="AF218" s="34"/>
      <c r="AG218" s="34"/>
      <c r="AH218" s="34"/>
      <c r="AI218" s="34"/>
      <c r="AJ218" s="34"/>
      <c r="AK218" s="34"/>
      <c r="AL218" s="34"/>
      <c r="AM218" s="34"/>
      <c r="AN218" s="34"/>
      <c r="AO218" s="34"/>
      <c r="AP218" s="34"/>
      <c r="AQ218" s="34"/>
      <c r="AR218" s="34"/>
      <c r="AS218" s="34"/>
    </row>
    <row r="219" spans="1:47">
      <c r="A219" s="34"/>
      <c r="B219" s="34"/>
      <c r="C219" s="34"/>
      <c r="D219" s="34"/>
      <c r="E219" s="34"/>
      <c r="F219" s="34"/>
      <c r="G219" s="34"/>
      <c r="H219" s="34"/>
      <c r="I219" s="34"/>
      <c r="J219" s="34"/>
      <c r="K219" s="34"/>
      <c r="L219" s="34"/>
      <c r="M219" s="34"/>
      <c r="N219" s="34"/>
      <c r="O219" s="34"/>
      <c r="P219" s="34"/>
      <c r="Q219" s="34"/>
      <c r="R219" s="34"/>
      <c r="S219" s="34"/>
      <c r="T219" s="34"/>
      <c r="U219" s="34"/>
      <c r="V219" s="34"/>
      <c r="W219" s="34"/>
      <c r="X219" s="34"/>
      <c r="Y219" s="34"/>
      <c r="Z219" s="34"/>
      <c r="AA219" s="34"/>
      <c r="AB219" s="34"/>
      <c r="AC219" s="34"/>
      <c r="AD219" s="34"/>
      <c r="AE219" s="34"/>
      <c r="AF219" s="34"/>
      <c r="AG219" s="34"/>
      <c r="AH219" s="34"/>
      <c r="AI219" s="34"/>
      <c r="AJ219" s="34"/>
      <c r="AK219" s="34"/>
      <c r="AL219" s="34"/>
      <c r="AM219" s="34"/>
      <c r="AN219" s="34"/>
      <c r="AO219" s="34"/>
      <c r="AP219" s="34"/>
      <c r="AQ219" s="34"/>
      <c r="AR219" s="34"/>
      <c r="AS219" s="34"/>
    </row>
    <row r="220" spans="1:47">
      <c r="A220" s="34"/>
      <c r="B220" s="34"/>
      <c r="C220" s="34"/>
      <c r="D220" s="34"/>
      <c r="E220" s="34"/>
      <c r="F220" s="34"/>
      <c r="G220" s="34"/>
      <c r="H220" s="34"/>
      <c r="I220" s="34"/>
      <c r="J220" s="34"/>
      <c r="K220" s="34"/>
      <c r="L220" s="34"/>
      <c r="M220" s="34"/>
      <c r="N220" s="34"/>
      <c r="O220" s="34"/>
      <c r="P220" s="34"/>
      <c r="Q220" s="34"/>
      <c r="R220" s="34"/>
      <c r="S220" s="34"/>
      <c r="T220" s="34"/>
      <c r="U220" s="34"/>
      <c r="V220" s="34"/>
      <c r="W220" s="34"/>
      <c r="X220" s="34"/>
      <c r="Y220" s="34"/>
      <c r="Z220" s="34"/>
      <c r="AA220" s="34"/>
      <c r="AB220" s="34"/>
      <c r="AC220" s="34"/>
      <c r="AD220" s="34"/>
      <c r="AE220" s="34"/>
      <c r="AF220" s="34"/>
      <c r="AG220" s="34"/>
      <c r="AH220" s="34"/>
      <c r="AI220" s="34"/>
      <c r="AJ220" s="34"/>
      <c r="AK220" s="34"/>
      <c r="AL220" s="34"/>
      <c r="AM220" s="34"/>
      <c r="AN220" s="34"/>
      <c r="AO220" s="34"/>
      <c r="AP220" s="34"/>
      <c r="AQ220" s="34"/>
      <c r="AR220" s="34"/>
      <c r="AS220" s="34"/>
    </row>
    <row r="221" spans="1:47">
      <c r="A221" s="35"/>
      <c r="B221" s="34"/>
      <c r="C221" s="34"/>
      <c r="D221" s="34"/>
      <c r="E221" s="34"/>
      <c r="F221" s="34"/>
      <c r="G221" s="34"/>
      <c r="H221" s="34"/>
      <c r="I221" s="34"/>
      <c r="J221" s="34"/>
      <c r="K221" s="34"/>
      <c r="L221" s="34"/>
      <c r="M221" s="34"/>
      <c r="N221" s="34"/>
      <c r="O221" s="34"/>
      <c r="P221" s="34"/>
      <c r="Q221" s="34"/>
      <c r="R221" s="34"/>
      <c r="S221" s="34"/>
      <c r="T221" s="34"/>
      <c r="U221" s="34"/>
      <c r="V221" s="34"/>
      <c r="W221" s="34"/>
      <c r="X221" s="34"/>
      <c r="Y221" s="34"/>
      <c r="Z221" s="34"/>
      <c r="AA221" s="34"/>
      <c r="AB221" s="34"/>
      <c r="AC221" s="34"/>
      <c r="AD221" s="34"/>
      <c r="AE221" s="34"/>
      <c r="AF221" s="34"/>
      <c r="AG221" s="34"/>
      <c r="AH221" s="34"/>
      <c r="AI221" s="34"/>
      <c r="AJ221" s="34"/>
      <c r="AK221" s="34"/>
      <c r="AL221" s="34"/>
      <c r="AM221" s="34"/>
      <c r="AN221" s="34"/>
      <c r="AO221" s="34"/>
      <c r="AP221" s="34"/>
      <c r="AQ221" s="34"/>
      <c r="AR221" s="34"/>
      <c r="AS221" s="34"/>
    </row>
    <row r="222" spans="1:47">
      <c r="A222" s="34"/>
      <c r="B222" s="34"/>
      <c r="C222" s="34"/>
      <c r="D222" s="34"/>
      <c r="E222" s="34"/>
      <c r="F222" s="34"/>
      <c r="G222" s="34"/>
      <c r="H222" s="34"/>
      <c r="I222" s="34"/>
      <c r="J222" s="34"/>
      <c r="K222" s="34"/>
      <c r="L222" s="34"/>
      <c r="M222" s="34"/>
      <c r="N222" s="34"/>
      <c r="O222" s="34"/>
      <c r="P222" s="34"/>
      <c r="Q222" s="34"/>
      <c r="R222" s="34"/>
      <c r="S222" s="34"/>
      <c r="T222" s="34"/>
      <c r="U222" s="34"/>
      <c r="V222" s="34"/>
      <c r="W222" s="34"/>
      <c r="X222" s="34"/>
      <c r="Y222" s="34"/>
      <c r="Z222" s="34"/>
      <c r="AA222" s="34"/>
      <c r="AB222" s="34"/>
      <c r="AC222" s="34"/>
      <c r="AD222" s="34"/>
      <c r="AE222" s="34"/>
      <c r="AF222" s="34"/>
      <c r="AG222" s="34"/>
      <c r="AH222" s="34"/>
      <c r="AI222" s="34"/>
      <c r="AJ222" s="34"/>
      <c r="AK222" s="34"/>
      <c r="AL222" s="34"/>
      <c r="AM222" s="34"/>
      <c r="AN222" s="34"/>
      <c r="AO222" s="34"/>
      <c r="AP222" s="34"/>
      <c r="AQ222" s="34"/>
      <c r="AR222" s="34"/>
      <c r="AS222" s="34"/>
    </row>
  </sheetData>
  <mergeCells count="2">
    <mergeCell ref="A83:K84"/>
    <mergeCell ref="A112:K113"/>
  </mergeCells>
  <pageMargins left="0.7" right="0.7" top="0.75" bottom="0.75" header="0.3" footer="0.3"/>
</worksheet>
</file>

<file path=xl/worksheets/sheet21.xml><?xml version="1.0" encoding="utf-8"?>
<worksheet xmlns="http://schemas.openxmlformats.org/spreadsheetml/2006/main" xmlns:r="http://schemas.openxmlformats.org/officeDocument/2006/relationships">
  <dimension ref="A1:N84"/>
  <sheetViews>
    <sheetView workbookViewId="0">
      <selection activeCell="H33" sqref="H33"/>
    </sheetView>
  </sheetViews>
  <sheetFormatPr defaultRowHeight="15"/>
  <cols>
    <col min="2" max="2" width="20.140625" customWidth="1"/>
    <col min="3" max="3" width="17.5703125" customWidth="1"/>
    <col min="4" max="4" width="18" customWidth="1"/>
    <col min="5" max="5" width="20" customWidth="1"/>
    <col min="6" max="7" width="14.28515625" customWidth="1"/>
    <col min="8" max="8" width="17.42578125" customWidth="1"/>
    <col min="9" max="9" width="15.7109375" customWidth="1"/>
    <col min="10" max="10" width="13.85546875" customWidth="1"/>
    <col min="11" max="11" width="14.5703125" customWidth="1"/>
    <col min="12" max="12" width="15.85546875" customWidth="1"/>
    <col min="13" max="13" width="15" customWidth="1"/>
  </cols>
  <sheetData>
    <row r="1" spans="1:14">
      <c r="A1" s="292" t="s">
        <v>95</v>
      </c>
      <c r="B1" s="291"/>
      <c r="C1" s="291"/>
      <c r="D1" s="291"/>
      <c r="E1" s="291"/>
      <c r="F1" s="291"/>
      <c r="G1" s="291"/>
      <c r="H1" s="291"/>
      <c r="I1" s="291"/>
      <c r="J1" s="291"/>
      <c r="K1" s="291"/>
      <c r="L1" s="291"/>
      <c r="M1" s="291"/>
      <c r="N1" s="291"/>
    </row>
    <row r="2" spans="1:14" ht="75">
      <c r="A2" s="291"/>
      <c r="B2" s="293" t="s">
        <v>74</v>
      </c>
      <c r="C2" s="293" t="s">
        <v>66</v>
      </c>
      <c r="D2" s="293" t="s">
        <v>67</v>
      </c>
      <c r="E2" s="293" t="s">
        <v>68</v>
      </c>
      <c r="F2" s="293" t="s">
        <v>69</v>
      </c>
      <c r="G2" s="293" t="s">
        <v>70</v>
      </c>
      <c r="H2" s="293" t="s">
        <v>71</v>
      </c>
      <c r="I2" s="293" t="s">
        <v>76</v>
      </c>
      <c r="J2" s="293" t="s">
        <v>72</v>
      </c>
      <c r="K2" s="293" t="s">
        <v>73</v>
      </c>
      <c r="L2" s="293" t="s">
        <v>149</v>
      </c>
      <c r="M2" s="293" t="s">
        <v>148</v>
      </c>
      <c r="N2" s="293" t="s">
        <v>409</v>
      </c>
    </row>
    <row r="3" spans="1:14">
      <c r="A3" s="291">
        <v>1990</v>
      </c>
      <c r="B3" s="295">
        <v>99.915000000000006</v>
      </c>
      <c r="C3" s="295">
        <v>109.875</v>
      </c>
      <c r="D3" s="295">
        <v>120.148</v>
      </c>
      <c r="E3" s="295">
        <v>38.363999999999997</v>
      </c>
      <c r="F3" s="295">
        <v>35.783000000000001</v>
      </c>
      <c r="G3" s="295">
        <v>93.963999999999999</v>
      </c>
      <c r="H3" s="295">
        <v>31.878</v>
      </c>
      <c r="I3" s="295">
        <v>94.004999999999995</v>
      </c>
      <c r="J3" s="295">
        <v>71.242000000000004</v>
      </c>
      <c r="K3" s="295">
        <v>157.16900000000001</v>
      </c>
      <c r="L3" s="295">
        <v>74.417000000000002</v>
      </c>
      <c r="M3" s="295">
        <v>119.98399999999999</v>
      </c>
      <c r="N3" s="295">
        <v>51.655999999999999</v>
      </c>
    </row>
    <row r="4" spans="1:14">
      <c r="A4" s="291">
        <v>1991</v>
      </c>
      <c r="B4" s="295">
        <v>96.272999999999996</v>
      </c>
      <c r="C4" s="295">
        <v>101.253</v>
      </c>
      <c r="D4" s="295">
        <v>118.68899999999999</v>
      </c>
      <c r="E4" s="295">
        <v>35.393000000000001</v>
      </c>
      <c r="F4" s="295">
        <v>35.774999999999999</v>
      </c>
      <c r="G4" s="295">
        <v>89.897000000000006</v>
      </c>
      <c r="H4" s="295">
        <v>31.021000000000001</v>
      </c>
      <c r="I4" s="295">
        <v>98.884</v>
      </c>
      <c r="J4" s="295">
        <v>67.623000000000005</v>
      </c>
      <c r="K4" s="295">
        <v>158.41</v>
      </c>
      <c r="L4" s="295">
        <v>76.486000000000004</v>
      </c>
      <c r="M4" s="295">
        <v>129.92599999999999</v>
      </c>
      <c r="N4" s="295">
        <v>53.033999999999999</v>
      </c>
    </row>
    <row r="5" spans="1:14">
      <c r="A5" s="291">
        <v>1992</v>
      </c>
      <c r="B5" s="295">
        <v>95.366</v>
      </c>
      <c r="C5" s="295">
        <v>98.691000000000003</v>
      </c>
      <c r="D5" s="295">
        <v>117.188</v>
      </c>
      <c r="E5" s="295">
        <v>34.555</v>
      </c>
      <c r="F5" s="295">
        <v>35.173000000000002</v>
      </c>
      <c r="G5" s="295">
        <v>84.24</v>
      </c>
      <c r="H5" s="295">
        <v>29.654</v>
      </c>
      <c r="I5" s="295">
        <v>101.76900000000001</v>
      </c>
      <c r="J5" s="295">
        <v>65.632000000000005</v>
      </c>
      <c r="K5" s="295">
        <v>153.53</v>
      </c>
      <c r="L5" s="295">
        <v>73.94</v>
      </c>
      <c r="M5" s="295">
        <v>124.496</v>
      </c>
      <c r="N5" s="295">
        <v>54.021000000000001</v>
      </c>
    </row>
    <row r="6" spans="1:14">
      <c r="A6" s="291">
        <v>1993</v>
      </c>
      <c r="B6" s="295">
        <v>95.438999999999993</v>
      </c>
      <c r="C6" s="295">
        <v>101.244</v>
      </c>
      <c r="D6" s="295">
        <v>116.033</v>
      </c>
      <c r="E6" s="295">
        <v>35.725999999999999</v>
      </c>
      <c r="F6" s="295">
        <v>35.822000000000003</v>
      </c>
      <c r="G6" s="295">
        <v>80.257999999999996</v>
      </c>
      <c r="H6" s="295">
        <v>29.082999999999998</v>
      </c>
      <c r="I6" s="295">
        <v>102.163</v>
      </c>
      <c r="J6" s="295">
        <v>67.188999999999993</v>
      </c>
      <c r="K6" s="295">
        <v>151.05600000000001</v>
      </c>
      <c r="L6" s="295">
        <v>70.38</v>
      </c>
      <c r="M6" s="295">
        <v>116.151</v>
      </c>
      <c r="N6" s="295">
        <v>54.87</v>
      </c>
    </row>
    <row r="7" spans="1:14">
      <c r="A7" s="291">
        <v>1994</v>
      </c>
      <c r="B7" s="295">
        <v>94.825000000000003</v>
      </c>
      <c r="C7" s="295">
        <v>105.08799999999999</v>
      </c>
      <c r="D7" s="295">
        <v>114.389</v>
      </c>
      <c r="E7" s="295">
        <v>38.847000000000001</v>
      </c>
      <c r="F7" s="295">
        <v>38.481000000000002</v>
      </c>
      <c r="G7" s="295">
        <v>77.805999999999997</v>
      </c>
      <c r="H7" s="295">
        <v>30.173999999999999</v>
      </c>
      <c r="I7" s="295">
        <v>100.586</v>
      </c>
      <c r="J7" s="295">
        <v>73.733000000000004</v>
      </c>
      <c r="K7" s="295">
        <v>143.54300000000001</v>
      </c>
      <c r="L7" s="295">
        <v>67.164000000000001</v>
      </c>
      <c r="M7" s="295">
        <v>106.892</v>
      </c>
      <c r="N7" s="295">
        <v>56.567</v>
      </c>
    </row>
    <row r="8" spans="1:14">
      <c r="A8" s="291">
        <v>1995</v>
      </c>
      <c r="B8" s="295">
        <v>94.049000000000007</v>
      </c>
      <c r="C8" s="295">
        <v>105.66800000000001</v>
      </c>
      <c r="D8" s="295">
        <v>111.672</v>
      </c>
      <c r="E8" s="295">
        <v>39.171999999999997</v>
      </c>
      <c r="F8" s="295">
        <v>41.002000000000002</v>
      </c>
      <c r="G8" s="295">
        <v>79.063999999999993</v>
      </c>
      <c r="H8" s="295">
        <v>30.542999999999999</v>
      </c>
      <c r="I8" s="295">
        <v>98.923000000000002</v>
      </c>
      <c r="J8" s="295">
        <v>85.778000000000006</v>
      </c>
      <c r="K8" s="295">
        <v>149.44</v>
      </c>
      <c r="L8" s="295">
        <v>63.59</v>
      </c>
      <c r="M8" s="295">
        <v>103.15600000000001</v>
      </c>
      <c r="N8" s="295">
        <v>58.207999999999998</v>
      </c>
    </row>
    <row r="9" spans="1:14">
      <c r="A9" s="291">
        <v>1996</v>
      </c>
      <c r="B9" s="295">
        <v>93.668000000000006</v>
      </c>
      <c r="C9" s="295">
        <v>107.502</v>
      </c>
      <c r="D9" s="295">
        <v>108.148</v>
      </c>
      <c r="E9" s="295">
        <v>40.584000000000003</v>
      </c>
      <c r="F9" s="295">
        <v>42.982999999999997</v>
      </c>
      <c r="G9" s="295">
        <v>79.945999999999998</v>
      </c>
      <c r="H9" s="295">
        <v>37.219000000000001</v>
      </c>
      <c r="I9" s="295">
        <v>96.7</v>
      </c>
      <c r="J9" s="295">
        <v>89.399000000000001</v>
      </c>
      <c r="K9" s="295">
        <v>152.471</v>
      </c>
      <c r="L9" s="295">
        <v>61.347999999999999</v>
      </c>
      <c r="M9" s="295">
        <v>103.26900000000001</v>
      </c>
      <c r="N9" s="295">
        <v>60.463000000000001</v>
      </c>
    </row>
    <row r="10" spans="1:14">
      <c r="A10" s="291">
        <v>1997</v>
      </c>
      <c r="B10" s="295">
        <v>96.622</v>
      </c>
      <c r="C10" s="295">
        <v>107.64700000000001</v>
      </c>
      <c r="D10" s="295">
        <v>104.559</v>
      </c>
      <c r="E10" s="295">
        <v>44.883000000000003</v>
      </c>
      <c r="F10" s="295">
        <v>46.685000000000002</v>
      </c>
      <c r="G10" s="295">
        <v>82.177999999999997</v>
      </c>
      <c r="H10" s="295">
        <v>43.576999999999998</v>
      </c>
      <c r="I10" s="295">
        <v>93.938999999999993</v>
      </c>
      <c r="J10" s="295">
        <v>95.194999999999993</v>
      </c>
      <c r="K10" s="295">
        <v>150.60499999999999</v>
      </c>
      <c r="L10" s="295">
        <v>59.776000000000003</v>
      </c>
      <c r="M10" s="295">
        <v>108.729</v>
      </c>
      <c r="N10" s="295">
        <v>63.856000000000002</v>
      </c>
    </row>
    <row r="11" spans="1:14">
      <c r="A11" s="291">
        <v>1998</v>
      </c>
      <c r="B11" s="295">
        <v>98.433999999999997</v>
      </c>
      <c r="C11" s="295">
        <v>112.13200000000001</v>
      </c>
      <c r="D11" s="295">
        <v>102.20699999999999</v>
      </c>
      <c r="E11" s="295">
        <v>46.838999999999999</v>
      </c>
      <c r="F11" s="295">
        <v>49.335999999999999</v>
      </c>
      <c r="G11" s="295">
        <v>83.135000000000005</v>
      </c>
      <c r="H11" s="295">
        <v>46.317999999999998</v>
      </c>
      <c r="I11" s="295">
        <v>93.578000000000003</v>
      </c>
      <c r="J11" s="295">
        <v>95.855000000000004</v>
      </c>
      <c r="K11" s="295">
        <v>145.07900000000001</v>
      </c>
      <c r="L11" s="295">
        <v>58.228000000000002</v>
      </c>
      <c r="M11" s="295">
        <v>111.917</v>
      </c>
      <c r="N11" s="295">
        <v>67.962999999999994</v>
      </c>
    </row>
    <row r="12" spans="1:14">
      <c r="A12" s="291">
        <v>1999</v>
      </c>
      <c r="B12" s="295">
        <v>98.094999999999999</v>
      </c>
      <c r="C12" s="295">
        <v>113.73699999999999</v>
      </c>
      <c r="D12" s="295">
        <v>101.995</v>
      </c>
      <c r="E12" s="295">
        <v>58.585000000000001</v>
      </c>
      <c r="F12" s="295">
        <v>51.466000000000001</v>
      </c>
      <c r="G12" s="295">
        <v>81.304000000000002</v>
      </c>
      <c r="H12" s="295">
        <v>45.761000000000003</v>
      </c>
      <c r="I12" s="295">
        <v>93.546000000000006</v>
      </c>
      <c r="J12" s="295">
        <v>94.786000000000001</v>
      </c>
      <c r="K12" s="295">
        <v>138.941</v>
      </c>
      <c r="L12" s="295">
        <v>57.94</v>
      </c>
      <c r="M12" s="295">
        <v>115.64400000000001</v>
      </c>
      <c r="N12" s="295">
        <v>71.992999999999995</v>
      </c>
    </row>
    <row r="13" spans="1:14">
      <c r="A13" s="291">
        <v>2000</v>
      </c>
      <c r="B13" s="295">
        <v>97.430999999999997</v>
      </c>
      <c r="C13" s="295">
        <v>112.678</v>
      </c>
      <c r="D13" s="295">
        <v>102.322</v>
      </c>
      <c r="E13" s="295">
        <v>58.182000000000002</v>
      </c>
      <c r="F13" s="295">
        <v>56.030999999999999</v>
      </c>
      <c r="G13" s="295">
        <v>81.370999999999995</v>
      </c>
      <c r="H13" s="295">
        <v>47.093000000000004</v>
      </c>
      <c r="I13" s="295">
        <v>91.935000000000002</v>
      </c>
      <c r="J13" s="295">
        <v>102.03400000000001</v>
      </c>
      <c r="K13" s="295">
        <v>135.35</v>
      </c>
      <c r="L13" s="295">
        <v>60.014000000000003</v>
      </c>
      <c r="M13" s="295">
        <v>120.96</v>
      </c>
      <c r="N13" s="295">
        <v>75.841999999999999</v>
      </c>
    </row>
    <row r="14" spans="1:14">
      <c r="A14" s="291">
        <v>2001</v>
      </c>
      <c r="B14" s="295">
        <v>96.564999999999998</v>
      </c>
      <c r="C14" s="295">
        <v>111.58199999999999</v>
      </c>
      <c r="D14" s="295">
        <v>101.42</v>
      </c>
      <c r="E14" s="295">
        <v>54.527999999999999</v>
      </c>
      <c r="F14" s="295">
        <v>61.366999999999997</v>
      </c>
      <c r="G14" s="295">
        <v>80.305999999999997</v>
      </c>
      <c r="H14" s="295">
        <v>48.825000000000003</v>
      </c>
      <c r="I14" s="295">
        <v>91.406999999999996</v>
      </c>
      <c r="J14" s="295">
        <v>96.334999999999994</v>
      </c>
      <c r="K14" s="295">
        <v>130.39500000000001</v>
      </c>
      <c r="L14" s="295">
        <v>61.003999999999998</v>
      </c>
      <c r="M14" s="295">
        <v>115.163</v>
      </c>
      <c r="N14" s="295">
        <v>78.018000000000001</v>
      </c>
    </row>
    <row r="15" spans="1:14">
      <c r="A15" s="291">
        <v>2002</v>
      </c>
      <c r="B15" s="295">
        <v>95.962000000000003</v>
      </c>
      <c r="C15" s="295">
        <v>109.056</v>
      </c>
      <c r="D15" s="295">
        <v>101.935</v>
      </c>
      <c r="E15" s="295">
        <v>63.664999999999999</v>
      </c>
      <c r="F15" s="295">
        <v>65.305999999999997</v>
      </c>
      <c r="G15" s="295">
        <v>78.524000000000001</v>
      </c>
      <c r="H15" s="295">
        <v>49.061999999999998</v>
      </c>
      <c r="I15" s="295">
        <v>90.766000000000005</v>
      </c>
      <c r="J15" s="295">
        <v>91.757999999999996</v>
      </c>
      <c r="K15" s="295">
        <v>122.964</v>
      </c>
      <c r="L15" s="295">
        <v>66.447999999999993</v>
      </c>
      <c r="M15" s="295">
        <v>105.867</v>
      </c>
      <c r="N15" s="295">
        <v>79.543000000000006</v>
      </c>
    </row>
    <row r="16" spans="1:14">
      <c r="A16" s="291">
        <v>2003</v>
      </c>
      <c r="B16" s="295">
        <v>98.326999999999998</v>
      </c>
      <c r="C16" s="295">
        <v>109.687</v>
      </c>
      <c r="D16" s="295">
        <v>102.636</v>
      </c>
      <c r="E16" s="295">
        <v>70.001999999999995</v>
      </c>
      <c r="F16" s="295">
        <v>70.263999999999996</v>
      </c>
      <c r="G16" s="295">
        <v>76.412000000000006</v>
      </c>
      <c r="H16" s="295">
        <v>53.935000000000002</v>
      </c>
      <c r="I16" s="295">
        <v>91.837999999999994</v>
      </c>
      <c r="J16" s="295">
        <v>91.450999999999993</v>
      </c>
      <c r="K16" s="295">
        <v>123.161</v>
      </c>
      <c r="L16" s="295">
        <v>70.721999999999994</v>
      </c>
      <c r="M16" s="295">
        <v>103.68</v>
      </c>
      <c r="N16" s="295">
        <v>81.587999999999994</v>
      </c>
    </row>
    <row r="17" spans="1:14">
      <c r="A17" s="291">
        <v>2004</v>
      </c>
      <c r="B17" s="295">
        <v>100.036</v>
      </c>
      <c r="C17" s="295">
        <v>109.081</v>
      </c>
      <c r="D17" s="295">
        <v>103.523</v>
      </c>
      <c r="E17" s="295">
        <v>70.959000000000003</v>
      </c>
      <c r="F17" s="295">
        <v>76.405000000000001</v>
      </c>
      <c r="G17" s="295">
        <v>79.262</v>
      </c>
      <c r="H17" s="295">
        <v>57.003</v>
      </c>
      <c r="I17" s="295">
        <v>93.486000000000004</v>
      </c>
      <c r="J17" s="295">
        <v>94.347999999999999</v>
      </c>
      <c r="K17" s="295">
        <v>114.979</v>
      </c>
      <c r="L17" s="295">
        <v>75.834000000000003</v>
      </c>
      <c r="M17" s="295">
        <v>107.988</v>
      </c>
      <c r="N17" s="295">
        <v>85.156999999999996</v>
      </c>
    </row>
    <row r="18" spans="1:14">
      <c r="A18" s="291">
        <v>2005</v>
      </c>
      <c r="B18" s="295">
        <v>99.933999999999997</v>
      </c>
      <c r="C18" s="295">
        <v>110.587</v>
      </c>
      <c r="D18" s="295">
        <v>103.212</v>
      </c>
      <c r="E18" s="295">
        <v>76.117999999999995</v>
      </c>
      <c r="F18" s="295">
        <v>84.956999999999994</v>
      </c>
      <c r="G18" s="295">
        <v>84.516000000000005</v>
      </c>
      <c r="H18" s="295">
        <v>66.119</v>
      </c>
      <c r="I18" s="295">
        <v>94.847999999999999</v>
      </c>
      <c r="J18" s="295">
        <v>100.07</v>
      </c>
      <c r="K18" s="295">
        <v>110.303</v>
      </c>
      <c r="L18" s="295">
        <v>86.936999999999998</v>
      </c>
      <c r="M18" s="295">
        <v>105.946</v>
      </c>
      <c r="N18" s="295">
        <v>89.986000000000004</v>
      </c>
    </row>
    <row r="19" spans="1:14">
      <c r="A19" s="291">
        <v>2006</v>
      </c>
      <c r="B19" s="295">
        <v>98.200999999999993</v>
      </c>
      <c r="C19" s="295">
        <v>105.651</v>
      </c>
      <c r="D19" s="295">
        <v>101.63800000000001</v>
      </c>
      <c r="E19" s="295">
        <v>82.075000000000003</v>
      </c>
      <c r="F19" s="295">
        <v>93.531999999999996</v>
      </c>
      <c r="G19" s="295">
        <v>91.043999999999997</v>
      </c>
      <c r="H19" s="295">
        <v>85.179000000000002</v>
      </c>
      <c r="I19" s="295">
        <v>97.156000000000006</v>
      </c>
      <c r="J19" s="295">
        <v>101.726</v>
      </c>
      <c r="K19" s="295">
        <v>105.002</v>
      </c>
      <c r="L19" s="295">
        <v>95.051000000000002</v>
      </c>
      <c r="M19" s="295">
        <v>101.88500000000001</v>
      </c>
      <c r="N19" s="295">
        <v>95.418999999999997</v>
      </c>
    </row>
    <row r="20" spans="1:14">
      <c r="A20" s="291">
        <v>2007</v>
      </c>
      <c r="B20" s="295">
        <v>100</v>
      </c>
      <c r="C20" s="295">
        <v>100</v>
      </c>
      <c r="D20" s="295">
        <v>100</v>
      </c>
      <c r="E20" s="295">
        <v>100</v>
      </c>
      <c r="F20" s="295">
        <v>100</v>
      </c>
      <c r="G20" s="295">
        <v>100</v>
      </c>
      <c r="H20" s="295">
        <v>100</v>
      </c>
      <c r="I20" s="295">
        <v>100</v>
      </c>
      <c r="J20" s="295">
        <v>100</v>
      </c>
      <c r="K20" s="295">
        <v>100</v>
      </c>
      <c r="L20" s="295">
        <v>100</v>
      </c>
      <c r="M20" s="295">
        <v>100</v>
      </c>
      <c r="N20" s="295">
        <v>100</v>
      </c>
    </row>
    <row r="21" spans="1:14">
      <c r="A21" s="291">
        <v>2008</v>
      </c>
      <c r="B21" s="295">
        <v>100.30200000000001</v>
      </c>
      <c r="C21" s="295">
        <v>98.281999999999996</v>
      </c>
      <c r="D21" s="295">
        <v>98.177000000000007</v>
      </c>
      <c r="E21" s="295">
        <v>109.111</v>
      </c>
      <c r="F21" s="295">
        <v>106.49299999999999</v>
      </c>
      <c r="G21" s="295">
        <v>111.33</v>
      </c>
      <c r="H21" s="295">
        <v>116.727</v>
      </c>
      <c r="I21" s="295">
        <v>103.104</v>
      </c>
      <c r="J21" s="295">
        <v>95.466999999999999</v>
      </c>
      <c r="K21" s="295">
        <v>92.974000000000004</v>
      </c>
      <c r="L21" s="295">
        <v>105.58199999999999</v>
      </c>
      <c r="M21" s="295">
        <v>101.892</v>
      </c>
      <c r="N21" s="295">
        <v>103.688</v>
      </c>
    </row>
    <row r="22" spans="1:14">
      <c r="A22" s="291">
        <v>2009</v>
      </c>
      <c r="B22" s="295">
        <v>100.749</v>
      </c>
      <c r="C22" s="295">
        <v>97.242999999999995</v>
      </c>
      <c r="D22" s="295">
        <v>95.375</v>
      </c>
      <c r="E22" s="295">
        <v>105.94499999999999</v>
      </c>
      <c r="F22" s="295">
        <v>106.76600000000001</v>
      </c>
      <c r="G22" s="295">
        <v>116.051</v>
      </c>
      <c r="H22" s="295">
        <v>116.066</v>
      </c>
      <c r="I22" s="295">
        <v>107.727</v>
      </c>
      <c r="J22" s="295">
        <v>86.016999999999996</v>
      </c>
      <c r="K22" s="295">
        <v>80.424999999999997</v>
      </c>
      <c r="L22" s="295">
        <v>102.67400000000001</v>
      </c>
      <c r="M22" s="295">
        <v>92.843999999999994</v>
      </c>
      <c r="N22" s="295">
        <v>103.206</v>
      </c>
    </row>
    <row r="23" spans="1:14">
      <c r="A23" s="291">
        <v>2010</v>
      </c>
      <c r="B23" s="295">
        <v>101.983</v>
      </c>
      <c r="C23" s="295">
        <v>93.203000000000003</v>
      </c>
      <c r="D23" s="295">
        <v>93.262</v>
      </c>
      <c r="E23" s="295">
        <v>108.08199999999999</v>
      </c>
      <c r="F23" s="295">
        <v>111.05500000000001</v>
      </c>
      <c r="G23" s="295">
        <v>128.184</v>
      </c>
      <c r="H23" s="295">
        <v>117.444</v>
      </c>
      <c r="I23" s="295">
        <v>111.42700000000001</v>
      </c>
      <c r="J23" s="295">
        <v>81.478999999999999</v>
      </c>
      <c r="K23" s="295">
        <v>72.822000000000003</v>
      </c>
      <c r="L23" s="295">
        <v>100.907</v>
      </c>
      <c r="M23" s="295">
        <v>93.423000000000002</v>
      </c>
      <c r="N23" s="295">
        <v>104.842</v>
      </c>
    </row>
    <row r="24" spans="1:14">
      <c r="A24" s="291">
        <v>2011</v>
      </c>
      <c r="B24" s="295">
        <v>103.67</v>
      </c>
      <c r="C24" s="295">
        <v>89.963999999999999</v>
      </c>
      <c r="D24" s="295">
        <v>90.441999999999993</v>
      </c>
      <c r="E24" s="295">
        <v>115.985</v>
      </c>
      <c r="F24" s="295">
        <v>117.31699999999999</v>
      </c>
      <c r="G24" s="295">
        <v>147.55500000000001</v>
      </c>
      <c r="H24" s="295">
        <v>130.238</v>
      </c>
      <c r="I24" s="295" t="s">
        <v>34</v>
      </c>
      <c r="J24" s="295">
        <v>75.727000000000004</v>
      </c>
      <c r="K24" s="295">
        <v>69.861999999999995</v>
      </c>
      <c r="L24" s="295">
        <v>104.164</v>
      </c>
      <c r="M24" s="295">
        <v>101.411</v>
      </c>
      <c r="N24" s="295">
        <v>107.67400000000001</v>
      </c>
    </row>
    <row r="25" spans="1:14">
      <c r="A25" s="291">
        <v>2012</v>
      </c>
      <c r="B25" s="295">
        <v>108.489</v>
      </c>
      <c r="C25" s="295">
        <v>87.885999999999996</v>
      </c>
      <c r="D25" s="295">
        <v>87.673000000000002</v>
      </c>
      <c r="E25" s="295">
        <v>119.85299999999999</v>
      </c>
      <c r="F25" s="295">
        <v>124.011</v>
      </c>
      <c r="G25" s="295">
        <v>175.68799999999999</v>
      </c>
      <c r="H25" s="295">
        <v>141.51599999999999</v>
      </c>
      <c r="I25" s="295" t="s">
        <v>34</v>
      </c>
      <c r="J25" s="295">
        <v>68.426000000000002</v>
      </c>
      <c r="K25" s="295">
        <v>66.841999999999999</v>
      </c>
      <c r="L25" s="295">
        <v>100.062</v>
      </c>
      <c r="M25" s="295">
        <v>114.82299999999999</v>
      </c>
      <c r="N25" s="295">
        <v>111.24</v>
      </c>
    </row>
    <row r="26" spans="1:14">
      <c r="A26" s="291">
        <v>2013</v>
      </c>
      <c r="B26" s="295" t="s">
        <v>34</v>
      </c>
      <c r="C26" s="295" t="s">
        <v>34</v>
      </c>
      <c r="D26" s="295" t="s">
        <v>34</v>
      </c>
      <c r="E26" s="295" t="s">
        <v>34</v>
      </c>
      <c r="F26" s="295" t="s">
        <v>34</v>
      </c>
      <c r="G26" s="295" t="s">
        <v>34</v>
      </c>
      <c r="H26" s="295" t="s">
        <v>34</v>
      </c>
      <c r="I26" s="295" t="s">
        <v>34</v>
      </c>
      <c r="J26" s="295" t="s">
        <v>34</v>
      </c>
      <c r="K26" s="295" t="s">
        <v>34</v>
      </c>
      <c r="L26" s="295" t="s">
        <v>34</v>
      </c>
      <c r="M26" s="295" t="s">
        <v>34</v>
      </c>
      <c r="N26" s="295">
        <v>114.056</v>
      </c>
    </row>
    <row r="27" spans="1:14" ht="15" customHeight="1">
      <c r="A27" s="291"/>
      <c r="B27" s="294"/>
      <c r="C27" s="294"/>
      <c r="D27" s="294"/>
      <c r="E27" s="294"/>
      <c r="F27" s="294"/>
      <c r="G27" s="294"/>
      <c r="H27" s="294"/>
      <c r="I27" s="294"/>
      <c r="J27" s="294"/>
      <c r="K27" s="294"/>
      <c r="L27" s="294"/>
      <c r="M27" s="291"/>
      <c r="N27" s="295"/>
    </row>
    <row r="28" spans="1:14">
      <c r="A28" s="349" t="s">
        <v>287</v>
      </c>
      <c r="B28" s="349"/>
      <c r="C28" s="349"/>
      <c r="D28" s="349"/>
      <c r="E28" s="349"/>
      <c r="F28" s="349"/>
      <c r="G28" s="349"/>
      <c r="H28" s="349"/>
      <c r="I28" s="349"/>
      <c r="J28" s="349"/>
      <c r="K28" s="349"/>
      <c r="L28" s="349"/>
      <c r="M28" s="291"/>
      <c r="N28" s="291"/>
    </row>
    <row r="29" spans="1:14">
      <c r="A29" s="349"/>
      <c r="B29" s="349"/>
      <c r="C29" s="349"/>
      <c r="D29" s="349"/>
      <c r="E29" s="349"/>
      <c r="F29" s="349"/>
      <c r="G29" s="349"/>
      <c r="H29" s="349"/>
      <c r="I29" s="349"/>
      <c r="J29" s="349"/>
      <c r="K29" s="349"/>
      <c r="L29" s="349"/>
      <c r="M29" s="291"/>
      <c r="N29" s="291"/>
    </row>
    <row r="30" spans="1:14">
      <c r="A30" s="256"/>
      <c r="B30" s="256"/>
      <c r="C30" s="256"/>
      <c r="D30" s="256"/>
      <c r="E30" s="256"/>
      <c r="F30" s="256"/>
      <c r="G30" s="256"/>
      <c r="H30" s="256"/>
      <c r="I30" s="256"/>
      <c r="J30" s="256"/>
      <c r="K30" s="256"/>
      <c r="L30" s="256"/>
      <c r="M30" s="256"/>
      <c r="N30" s="256"/>
    </row>
    <row r="31" spans="1:14">
      <c r="A31" s="291" t="s">
        <v>410</v>
      </c>
      <c r="B31" s="291"/>
      <c r="C31" s="291"/>
      <c r="D31" s="291"/>
      <c r="E31" s="291"/>
      <c r="F31" s="291"/>
      <c r="G31" s="291"/>
      <c r="H31" s="291"/>
      <c r="I31" s="291"/>
      <c r="J31" s="291"/>
      <c r="K31" s="291"/>
      <c r="L31" s="291"/>
      <c r="M31" s="291"/>
      <c r="N31" s="291"/>
    </row>
    <row r="50" spans="13:14" s="34" customFormat="1"/>
    <row r="51" spans="13:14" s="34" customFormat="1"/>
    <row r="52" spans="13:14" s="34" customFormat="1"/>
    <row r="53" spans="13:14" s="34" customFormat="1">
      <c r="M53" s="87"/>
      <c r="N53" s="87"/>
    </row>
    <row r="54" spans="13:14" s="34" customFormat="1">
      <c r="M54" s="87"/>
      <c r="N54" s="87"/>
    </row>
    <row r="55" spans="13:14" s="34" customFormat="1">
      <c r="M55" s="87"/>
      <c r="N55" s="87"/>
    </row>
    <row r="56" spans="13:14" s="34" customFormat="1">
      <c r="M56" s="87"/>
      <c r="N56" s="87"/>
    </row>
    <row r="57" spans="13:14" s="34" customFormat="1">
      <c r="M57" s="87"/>
      <c r="N57" s="87"/>
    </row>
    <row r="58" spans="13:14" s="34" customFormat="1">
      <c r="M58" s="87"/>
      <c r="N58" s="87"/>
    </row>
    <row r="59" spans="13:14" s="34" customFormat="1">
      <c r="M59" s="87"/>
      <c r="N59" s="87"/>
    </row>
    <row r="60" spans="13:14" s="34" customFormat="1">
      <c r="M60" s="87"/>
      <c r="N60" s="87"/>
    </row>
    <row r="61" spans="13:14" s="34" customFormat="1">
      <c r="M61" s="87"/>
      <c r="N61" s="87"/>
    </row>
    <row r="62" spans="13:14" s="34" customFormat="1">
      <c r="M62" s="87"/>
      <c r="N62" s="87"/>
    </row>
    <row r="63" spans="13:14" s="34" customFormat="1">
      <c r="M63" s="87"/>
      <c r="N63" s="87"/>
    </row>
    <row r="64" spans="13:14" s="34" customFormat="1">
      <c r="M64" s="87"/>
      <c r="N64" s="87"/>
    </row>
    <row r="65" spans="13:14" s="34" customFormat="1">
      <c r="M65" s="87"/>
      <c r="N65" s="87"/>
    </row>
    <row r="66" spans="13:14" s="34" customFormat="1">
      <c r="M66" s="87"/>
      <c r="N66" s="87"/>
    </row>
    <row r="67" spans="13:14" s="34" customFormat="1">
      <c r="M67" s="87"/>
      <c r="N67" s="87"/>
    </row>
    <row r="68" spans="13:14" s="34" customFormat="1">
      <c r="M68" s="87"/>
      <c r="N68" s="87"/>
    </row>
    <row r="69" spans="13:14" s="34" customFormat="1">
      <c r="M69" s="87"/>
      <c r="N69" s="87"/>
    </row>
    <row r="70" spans="13:14" s="34" customFormat="1">
      <c r="M70" s="87"/>
      <c r="N70" s="87"/>
    </row>
    <row r="71" spans="13:14" s="34" customFormat="1">
      <c r="M71" s="87"/>
      <c r="N71" s="87"/>
    </row>
    <row r="72" spans="13:14" s="34" customFormat="1">
      <c r="M72" s="87"/>
      <c r="N72" s="87"/>
    </row>
    <row r="73" spans="13:14" s="34" customFormat="1">
      <c r="M73" s="87"/>
      <c r="N73" s="87"/>
    </row>
    <row r="74" spans="13:14" s="34" customFormat="1">
      <c r="M74" s="87"/>
      <c r="N74" s="87"/>
    </row>
    <row r="75" spans="13:14" s="34" customFormat="1">
      <c r="M75" s="87"/>
      <c r="N75" s="87"/>
    </row>
    <row r="76" spans="13:14" s="34" customFormat="1">
      <c r="M76" s="87"/>
      <c r="N76" s="87"/>
    </row>
    <row r="77" spans="13:14" s="34" customFormat="1">
      <c r="M77" s="87"/>
      <c r="N77" s="87"/>
    </row>
    <row r="78" spans="13:14" s="34" customFormat="1">
      <c r="M78" s="87"/>
      <c r="N78" s="87"/>
    </row>
    <row r="79" spans="13:14" s="34" customFormat="1"/>
    <row r="80" spans="13:14" s="34" customFormat="1"/>
    <row r="81" spans="1:1" s="34" customFormat="1"/>
    <row r="82" spans="1:1" s="34" customFormat="1"/>
    <row r="83" spans="1:1" s="34" customFormat="1">
      <c r="A83" s="35"/>
    </row>
    <row r="84" spans="1:1" s="34" customFormat="1"/>
  </sheetData>
  <mergeCells count="1">
    <mergeCell ref="A28:L29"/>
  </mergeCells>
  <pageMargins left="0.7" right="0.7" top="0.75" bottom="0.75" header="0.3" footer="0.3"/>
</worksheet>
</file>

<file path=xl/worksheets/sheet22.xml><?xml version="1.0" encoding="utf-8"?>
<worksheet xmlns="http://schemas.openxmlformats.org/spreadsheetml/2006/main" xmlns:r="http://schemas.openxmlformats.org/officeDocument/2006/relationships">
  <dimension ref="A1:AK141"/>
  <sheetViews>
    <sheetView workbookViewId="0"/>
  </sheetViews>
  <sheetFormatPr defaultRowHeight="15"/>
  <cols>
    <col min="2" max="2" width="23.42578125" customWidth="1"/>
    <col min="3" max="3" width="20.7109375" customWidth="1"/>
    <col min="4" max="4" width="22.85546875" customWidth="1"/>
    <col min="5" max="5" width="19.140625" customWidth="1"/>
    <col min="6" max="6" width="14.42578125" customWidth="1"/>
    <col min="7" max="7" width="12.85546875" customWidth="1"/>
    <col min="8" max="8" width="18.7109375" customWidth="1"/>
    <col min="9" max="9" width="14.5703125" customWidth="1"/>
    <col min="10" max="10" width="15.5703125" customWidth="1"/>
    <col min="11" max="11" width="16.42578125" customWidth="1"/>
    <col min="12" max="12" width="14" customWidth="1"/>
    <col min="13" max="13" width="13.7109375" customWidth="1"/>
  </cols>
  <sheetData>
    <row r="1" spans="1:13" s="31" customFormat="1">
      <c r="A1" s="4" t="s">
        <v>85</v>
      </c>
    </row>
    <row r="2" spans="1:13" s="28" customFormat="1" ht="90">
      <c r="B2" s="6" t="s">
        <v>74</v>
      </c>
      <c r="C2" s="6" t="s">
        <v>66</v>
      </c>
      <c r="D2" s="6" t="s">
        <v>67</v>
      </c>
      <c r="E2" s="6" t="s">
        <v>68</v>
      </c>
      <c r="F2" s="6" t="s">
        <v>69</v>
      </c>
      <c r="G2" s="6" t="s">
        <v>70</v>
      </c>
      <c r="H2" s="6" t="s">
        <v>71</v>
      </c>
      <c r="I2" s="38" t="s">
        <v>76</v>
      </c>
      <c r="J2" s="6" t="s">
        <v>72</v>
      </c>
      <c r="K2" s="38" t="s">
        <v>150</v>
      </c>
      <c r="L2" s="38" t="s">
        <v>149</v>
      </c>
      <c r="M2" s="38" t="s">
        <v>148</v>
      </c>
    </row>
    <row r="3" spans="1:13" s="28" customFormat="1">
      <c r="A3" s="28">
        <v>1990</v>
      </c>
      <c r="B3" s="182">
        <v>31849.738289999998</v>
      </c>
      <c r="C3" s="182">
        <v>10851.767721759999</v>
      </c>
      <c r="D3" s="182">
        <v>2503.6039230400002</v>
      </c>
      <c r="E3" s="182">
        <v>1582.0967273700001</v>
      </c>
      <c r="F3" s="182">
        <v>59960.264800800003</v>
      </c>
      <c r="G3" s="182">
        <v>30397.727172839997</v>
      </c>
      <c r="H3" s="182">
        <v>6768.2462664000004</v>
      </c>
      <c r="I3" s="182">
        <v>29979.552936320004</v>
      </c>
      <c r="J3" s="182">
        <v>17080.579172500002</v>
      </c>
      <c r="K3" s="182">
        <v>27438.353541120003</v>
      </c>
      <c r="L3" s="182">
        <v>53150.582107440001</v>
      </c>
      <c r="M3" s="182">
        <v>40883.335997139999</v>
      </c>
    </row>
    <row r="4" spans="1:13" s="28" customFormat="1">
      <c r="A4" s="28">
        <v>1991</v>
      </c>
      <c r="B4" s="182">
        <v>31985.907460950002</v>
      </c>
      <c r="C4" s="182">
        <v>9942.4426957800006</v>
      </c>
      <c r="D4" s="182">
        <v>2337.3461632399999</v>
      </c>
      <c r="E4" s="182">
        <v>1538.5411709700004</v>
      </c>
      <c r="F4" s="182">
        <v>62719.819209599998</v>
      </c>
      <c r="G4" s="182">
        <v>29824.839491199997</v>
      </c>
      <c r="H4" s="182">
        <v>6675.2150215500005</v>
      </c>
      <c r="I4" s="182">
        <v>31512.104416000006</v>
      </c>
      <c r="J4" s="182">
        <v>15442.544542479998</v>
      </c>
      <c r="K4" s="182">
        <v>26655.020528640001</v>
      </c>
      <c r="L4" s="182">
        <v>51351.514433589997</v>
      </c>
      <c r="M4" s="182">
        <v>41170.711110619995</v>
      </c>
    </row>
    <row r="5" spans="1:13" s="28" customFormat="1">
      <c r="A5" s="28">
        <v>1992</v>
      </c>
      <c r="B5" s="182">
        <v>31005.027839699997</v>
      </c>
      <c r="C5" s="182">
        <v>10400.5327664</v>
      </c>
      <c r="D5" s="182">
        <v>2148.5741235199998</v>
      </c>
      <c r="E5" s="182">
        <v>1516.8811104899999</v>
      </c>
      <c r="F5" s="182">
        <v>66731.711365199997</v>
      </c>
      <c r="G5" s="182">
        <v>28198.545414739998</v>
      </c>
      <c r="H5" s="182">
        <v>5363.3137625999998</v>
      </c>
      <c r="I5" s="182">
        <v>31764.767216000004</v>
      </c>
      <c r="J5" s="182">
        <v>16383.181251099999</v>
      </c>
      <c r="K5" s="182">
        <v>27088.98261504</v>
      </c>
      <c r="L5" s="182">
        <v>51310.235634190001</v>
      </c>
      <c r="M5" s="182">
        <v>42532.817134920006</v>
      </c>
    </row>
    <row r="6" spans="1:13" s="28" customFormat="1">
      <c r="A6" s="28">
        <v>1993</v>
      </c>
      <c r="B6" s="182">
        <v>32650.136060939996</v>
      </c>
      <c r="C6" s="182">
        <v>11013.04332814</v>
      </c>
      <c r="D6" s="182">
        <v>2087.98951592</v>
      </c>
      <c r="E6" s="182">
        <v>1526.5633929600001</v>
      </c>
      <c r="F6" s="182">
        <v>72064.562514000005</v>
      </c>
      <c r="G6" s="182">
        <v>27285.193051519997</v>
      </c>
      <c r="H6" s="182">
        <v>6655.0374195000004</v>
      </c>
      <c r="I6" s="182">
        <v>32693.353538560001</v>
      </c>
      <c r="J6" s="182">
        <v>17394.975227309998</v>
      </c>
      <c r="K6" s="182">
        <v>28468.856263680002</v>
      </c>
      <c r="L6" s="182">
        <v>52061.509783269998</v>
      </c>
      <c r="M6" s="182">
        <v>46181.570838200001</v>
      </c>
    </row>
    <row r="7" spans="1:13" s="28" customFormat="1">
      <c r="A7" s="28">
        <v>1994</v>
      </c>
      <c r="B7" s="182">
        <v>33877.504961129998</v>
      </c>
      <c r="C7" s="182">
        <v>12258.629797400001</v>
      </c>
      <c r="D7" s="182">
        <v>2072.1935291199998</v>
      </c>
      <c r="E7" s="182">
        <v>1628.7423739200003</v>
      </c>
      <c r="F7" s="182">
        <v>80137.362001200003</v>
      </c>
      <c r="G7" s="182">
        <v>27693.017053059993</v>
      </c>
      <c r="H7" s="182">
        <v>8028.3642988500005</v>
      </c>
      <c r="I7" s="182">
        <v>33703.196217600002</v>
      </c>
      <c r="J7" s="182">
        <v>18642.070128219999</v>
      </c>
      <c r="K7" s="182">
        <v>30753.1320576</v>
      </c>
      <c r="L7" s="182">
        <v>52662.804294529997</v>
      </c>
      <c r="M7" s="182">
        <v>47318.067893320003</v>
      </c>
    </row>
    <row r="8" spans="1:13" s="28" customFormat="1">
      <c r="A8" s="28">
        <v>1995</v>
      </c>
      <c r="B8" s="182">
        <v>35593.236515099998</v>
      </c>
      <c r="C8" s="182">
        <v>13351.479488059998</v>
      </c>
      <c r="D8" s="182">
        <v>1829.61515968</v>
      </c>
      <c r="E8" s="182">
        <v>1597.6060369800002</v>
      </c>
      <c r="F8" s="182">
        <v>81563.703622800007</v>
      </c>
      <c r="G8" s="182">
        <v>29877.193022059993</v>
      </c>
      <c r="H8" s="182">
        <v>8217.8194826999988</v>
      </c>
      <c r="I8" s="182">
        <v>34535.972806400001</v>
      </c>
      <c r="J8" s="182">
        <v>19688.734000500001</v>
      </c>
      <c r="K8" s="182">
        <v>31584.578257919995</v>
      </c>
      <c r="L8" s="182">
        <v>53628.72820048999</v>
      </c>
      <c r="M8" s="182">
        <v>48442.211719580002</v>
      </c>
    </row>
    <row r="9" spans="1:13" s="28" customFormat="1">
      <c r="A9" s="28">
        <v>1996</v>
      </c>
      <c r="B9" s="182">
        <v>37315.430334809993</v>
      </c>
      <c r="C9" s="182">
        <v>13293.150875759999</v>
      </c>
      <c r="D9" s="182">
        <v>1924.3710855599998</v>
      </c>
      <c r="E9" s="182">
        <v>1691.4859186799999</v>
      </c>
      <c r="F9" s="182">
        <v>84498.487285799987</v>
      </c>
      <c r="G9" s="182">
        <v>30821.890811400001</v>
      </c>
      <c r="H9" s="182">
        <v>9268.6618549499981</v>
      </c>
      <c r="I9" s="182">
        <v>34423.99265344</v>
      </c>
      <c r="J9" s="182">
        <v>20419.017352340001</v>
      </c>
      <c r="K9" s="182">
        <v>31575.773230080002</v>
      </c>
      <c r="L9" s="182">
        <v>57099.587250039993</v>
      </c>
      <c r="M9" s="182">
        <v>51053.294198619995</v>
      </c>
    </row>
    <row r="10" spans="1:13" s="28" customFormat="1">
      <c r="A10" s="28">
        <v>1997</v>
      </c>
      <c r="B10" s="182">
        <v>36836.299489229998</v>
      </c>
      <c r="C10" s="182">
        <v>13590.686931080001</v>
      </c>
      <c r="D10" s="182">
        <v>2058.85691748</v>
      </c>
      <c r="E10" s="182">
        <v>1891.8709075499999</v>
      </c>
      <c r="F10" s="182">
        <v>89463.724614600011</v>
      </c>
      <c r="G10" s="182">
        <v>31744.580110059997</v>
      </c>
      <c r="H10" s="182">
        <v>10203.081249000001</v>
      </c>
      <c r="I10" s="182">
        <v>34438.546030719997</v>
      </c>
      <c r="J10" s="182">
        <v>23380.407062479997</v>
      </c>
      <c r="K10" s="182">
        <v>32504.703667199996</v>
      </c>
      <c r="L10" s="182">
        <v>58527.145729289994</v>
      </c>
      <c r="M10" s="182">
        <v>54027.171504179998</v>
      </c>
    </row>
    <row r="11" spans="1:13" s="28" customFormat="1">
      <c r="A11" s="28">
        <v>1998</v>
      </c>
      <c r="B11" s="182">
        <v>38892.684765779995</v>
      </c>
      <c r="C11" s="182">
        <v>13264.6480281</v>
      </c>
      <c r="D11" s="182">
        <v>2059.8366685600004</v>
      </c>
      <c r="E11" s="182">
        <v>1790.7219566400001</v>
      </c>
      <c r="F11" s="182">
        <v>95672.722034399994</v>
      </c>
      <c r="G11" s="182">
        <v>31494.817087039995</v>
      </c>
      <c r="H11" s="182">
        <v>9628.287434849999</v>
      </c>
      <c r="I11" s="182">
        <v>34166.478727680005</v>
      </c>
      <c r="J11" s="182">
        <v>24054.558386499997</v>
      </c>
      <c r="K11" s="182">
        <v>30948.414996479994</v>
      </c>
      <c r="L11" s="182">
        <v>60043.453627249997</v>
      </c>
      <c r="M11" s="182">
        <v>57426.910120439992</v>
      </c>
    </row>
    <row r="12" spans="1:13" s="28" customFormat="1">
      <c r="A12" s="28">
        <v>1999</v>
      </c>
      <c r="B12" s="182">
        <v>41189.097055530001</v>
      </c>
      <c r="C12" s="182">
        <v>14562.549850660002</v>
      </c>
      <c r="D12" s="182">
        <v>2134.5776795199999</v>
      </c>
      <c r="E12" s="182">
        <v>2276.4546987899998</v>
      </c>
      <c r="F12" s="182">
        <v>99486.102727200006</v>
      </c>
      <c r="G12" s="182">
        <v>30437.075686479999</v>
      </c>
      <c r="H12" s="182">
        <v>8412.9886777499996</v>
      </c>
      <c r="I12" s="182">
        <v>35247.471251200004</v>
      </c>
      <c r="J12" s="182">
        <v>25728.029902769998</v>
      </c>
      <c r="K12" s="182">
        <v>33963.193635839998</v>
      </c>
      <c r="L12" s="182">
        <v>60212.696704789996</v>
      </c>
      <c r="M12" s="182">
        <v>57904.785026340011</v>
      </c>
    </row>
    <row r="13" spans="1:13" s="28" customFormat="1">
      <c r="A13" s="28">
        <v>2000</v>
      </c>
      <c r="B13" s="182">
        <v>41853.325655519999</v>
      </c>
      <c r="C13" s="182">
        <v>13664.77028196</v>
      </c>
      <c r="D13" s="182">
        <v>2289.8582282400002</v>
      </c>
      <c r="E13" s="182">
        <v>2787.4084624500001</v>
      </c>
      <c r="F13" s="182">
        <v>108204.67715819999</v>
      </c>
      <c r="G13" s="182">
        <v>31492.816315159995</v>
      </c>
      <c r="H13" s="182">
        <v>10465.03294995</v>
      </c>
      <c r="I13" s="182">
        <v>36541.509047680003</v>
      </c>
      <c r="J13" s="182">
        <v>29585.831087490002</v>
      </c>
      <c r="K13" s="182">
        <v>35528.287334400004</v>
      </c>
      <c r="L13" s="182">
        <v>61745.516122509987</v>
      </c>
      <c r="M13" s="182">
        <v>59881.301643940002</v>
      </c>
    </row>
    <row r="14" spans="1:13" s="28" customFormat="1">
      <c r="A14" s="28">
        <v>2001</v>
      </c>
      <c r="B14" s="182">
        <v>40398.854273609999</v>
      </c>
      <c r="C14" s="182">
        <v>12339.808793900002</v>
      </c>
      <c r="D14" s="182">
        <v>2385.23399664</v>
      </c>
      <c r="E14" s="182">
        <v>2741.2042573500003</v>
      </c>
      <c r="F14" s="182">
        <v>107520.91545300001</v>
      </c>
      <c r="G14" s="182">
        <v>31699.22928078</v>
      </c>
      <c r="H14" s="182">
        <v>11303.56409355</v>
      </c>
      <c r="I14" s="182">
        <v>34253.798991360003</v>
      </c>
      <c r="J14" s="182">
        <v>28213.14786171</v>
      </c>
      <c r="K14" s="182">
        <v>34434.577090559993</v>
      </c>
      <c r="L14" s="182">
        <v>65239.766491719995</v>
      </c>
      <c r="M14" s="182">
        <v>60073.751946180004</v>
      </c>
    </row>
    <row r="15" spans="1:13" s="28" customFormat="1">
      <c r="A15" s="28">
        <v>2002</v>
      </c>
      <c r="B15" s="182">
        <v>38262.613856130003</v>
      </c>
      <c r="C15" s="182">
        <v>12762.420636420002</v>
      </c>
      <c r="D15" s="182">
        <v>2422.8244462399998</v>
      </c>
      <c r="E15" s="182">
        <v>2928.3460027200003</v>
      </c>
      <c r="F15" s="182">
        <v>111326.94386940001</v>
      </c>
      <c r="G15" s="182">
        <v>31132.677376759992</v>
      </c>
      <c r="H15" s="182">
        <v>11015.720779350002</v>
      </c>
      <c r="I15" s="182">
        <v>36343.825672960003</v>
      </c>
      <c r="J15" s="182">
        <v>30195.629026080001</v>
      </c>
      <c r="K15" s="182">
        <v>35204.702561279999</v>
      </c>
      <c r="L15" s="182">
        <v>68170.561249120001</v>
      </c>
      <c r="M15" s="182">
        <v>60212.888313340001</v>
      </c>
    </row>
    <row r="16" spans="1:13" s="28" customFormat="1">
      <c r="A16" s="28">
        <v>2003</v>
      </c>
      <c r="B16" s="182">
        <v>41384.34979896</v>
      </c>
      <c r="C16" s="182">
        <v>12668.734061200001</v>
      </c>
      <c r="D16" s="182">
        <v>2454.3764299999998</v>
      </c>
      <c r="E16" s="182">
        <v>2911.6006570500003</v>
      </c>
      <c r="F16" s="182">
        <v>118785.82827720001</v>
      </c>
      <c r="G16" s="182">
        <v>31661.214615059998</v>
      </c>
      <c r="H16" s="182">
        <v>12269.7676749</v>
      </c>
      <c r="I16" s="182">
        <v>37085.643653760002</v>
      </c>
      <c r="J16" s="182">
        <v>30454.460043249997</v>
      </c>
      <c r="K16" s="182">
        <v>35688.6646272</v>
      </c>
      <c r="L16" s="182">
        <v>70445.023096060002</v>
      </c>
      <c r="M16" s="182">
        <v>60668.657441279996</v>
      </c>
    </row>
    <row r="17" spans="1:37" s="28" customFormat="1">
      <c r="A17" s="28">
        <v>2004</v>
      </c>
      <c r="B17" s="182">
        <v>44071.267575569997</v>
      </c>
      <c r="C17" s="182">
        <v>13820.39342488</v>
      </c>
      <c r="D17" s="182">
        <v>2434.90137792</v>
      </c>
      <c r="E17" s="182">
        <v>3061.4553146100002</v>
      </c>
      <c r="F17" s="182">
        <v>119533.30971120001</v>
      </c>
      <c r="G17" s="182">
        <v>32679.274039999997</v>
      </c>
      <c r="H17" s="182">
        <v>13731.304602150001</v>
      </c>
      <c r="I17" s="182">
        <v>37339.923495680006</v>
      </c>
      <c r="J17" s="182">
        <v>31556.688953169996</v>
      </c>
      <c r="K17" s="182">
        <v>35816.023065599999</v>
      </c>
      <c r="L17" s="182">
        <v>69283.712872939999</v>
      </c>
      <c r="M17" s="182">
        <v>64614.538807139994</v>
      </c>
    </row>
    <row r="18" spans="1:37" s="28" customFormat="1">
      <c r="A18" s="28">
        <v>2005</v>
      </c>
      <c r="B18" s="182">
        <v>45364.182313980004</v>
      </c>
      <c r="C18" s="182">
        <v>13960.3820944</v>
      </c>
      <c r="D18" s="182">
        <v>2242.3502983199996</v>
      </c>
      <c r="E18" s="182">
        <v>3138.2366974800002</v>
      </c>
      <c r="F18" s="182">
        <v>122919.03299340002</v>
      </c>
      <c r="G18" s="182">
        <v>33351.1999297</v>
      </c>
      <c r="H18" s="182">
        <v>15701.924214750001</v>
      </c>
      <c r="I18" s="182">
        <v>38875.70905920001</v>
      </c>
      <c r="J18" s="182">
        <v>32602.218845089996</v>
      </c>
      <c r="K18" s="182">
        <v>33978.916899839998</v>
      </c>
      <c r="L18" s="182">
        <v>67921.512492740003</v>
      </c>
      <c r="M18" s="182">
        <v>66897.285466479996</v>
      </c>
    </row>
    <row r="19" spans="1:37" s="28" customFormat="1">
      <c r="A19" s="28">
        <v>2006</v>
      </c>
      <c r="B19" s="182">
        <v>45318.484863389996</v>
      </c>
      <c r="C19" s="182">
        <v>13403.07325028</v>
      </c>
      <c r="D19" s="182">
        <v>2198.0815454399999</v>
      </c>
      <c r="E19" s="182">
        <v>2874.8138695500002</v>
      </c>
      <c r="F19" s="182">
        <v>125063.44694340001</v>
      </c>
      <c r="G19" s="182">
        <v>33003.399084559991</v>
      </c>
      <c r="H19" s="182">
        <v>17078.465225399999</v>
      </c>
      <c r="I19" s="182">
        <v>38005.740506240007</v>
      </c>
      <c r="J19" s="182">
        <v>31975.4112011</v>
      </c>
      <c r="K19" s="182">
        <v>31639.609681919999</v>
      </c>
      <c r="L19" s="182">
        <v>65367.730769859998</v>
      </c>
      <c r="M19" s="182">
        <v>66455.169907280011</v>
      </c>
    </row>
    <row r="20" spans="1:37" s="28" customFormat="1">
      <c r="A20" s="28">
        <v>2007</v>
      </c>
      <c r="B20" s="182">
        <v>46159.040999999997</v>
      </c>
      <c r="C20" s="182">
        <v>12026.518</v>
      </c>
      <c r="D20" s="182">
        <v>1999.492</v>
      </c>
      <c r="E20" s="182">
        <v>2942.9430000000002</v>
      </c>
      <c r="F20" s="182">
        <v>122537.94</v>
      </c>
      <c r="G20" s="182">
        <v>33346.197999999997</v>
      </c>
      <c r="H20" s="182">
        <v>17856.285</v>
      </c>
      <c r="I20" s="182">
        <v>40426.048000000003</v>
      </c>
      <c r="J20" s="182">
        <v>28349.508999999998</v>
      </c>
      <c r="K20" s="182">
        <v>31446.527999999998</v>
      </c>
      <c r="L20" s="182">
        <v>68797.998999999996</v>
      </c>
      <c r="M20" s="182">
        <v>65016.993999999999</v>
      </c>
    </row>
    <row r="21" spans="1:37" s="28" customFormat="1">
      <c r="A21" s="28">
        <v>2008</v>
      </c>
      <c r="B21" s="182">
        <v>48576.389977170002</v>
      </c>
      <c r="C21" s="182">
        <v>10466.6786154</v>
      </c>
      <c r="D21" s="182">
        <v>1987.31509372</v>
      </c>
      <c r="E21" s="182">
        <v>2661.1562077500002</v>
      </c>
      <c r="F21" s="182">
        <v>123251.11081079999</v>
      </c>
      <c r="G21" s="182">
        <v>34093.819759160004</v>
      </c>
      <c r="H21" s="182">
        <v>19456.922387399998</v>
      </c>
      <c r="I21" s="182">
        <v>42090.792656640006</v>
      </c>
      <c r="J21" s="182">
        <v>24240.81466063</v>
      </c>
      <c r="K21" s="182">
        <v>28707.535411199999</v>
      </c>
      <c r="L21" s="182">
        <v>67916.008652820004</v>
      </c>
      <c r="M21" s="182">
        <v>69470.658089000004</v>
      </c>
    </row>
    <row r="22" spans="1:37" s="28" customFormat="1">
      <c r="A22" s="29">
        <v>2009</v>
      </c>
      <c r="B22" s="182">
        <v>47911.699786769997</v>
      </c>
      <c r="C22" s="182">
        <v>8622.17154974</v>
      </c>
      <c r="D22" s="182">
        <v>1882.8816265600001</v>
      </c>
      <c r="E22" s="182">
        <v>2613.9514020299998</v>
      </c>
      <c r="F22" s="182">
        <v>115782.4233678</v>
      </c>
      <c r="G22" s="182">
        <v>26752.320807479995</v>
      </c>
      <c r="H22" s="182">
        <v>17017.218167850002</v>
      </c>
      <c r="I22" s="182">
        <v>41156.950947840007</v>
      </c>
      <c r="J22" s="182">
        <v>19954.935890009998</v>
      </c>
      <c r="K22" s="182">
        <v>24439.298165759999</v>
      </c>
      <c r="L22" s="182">
        <v>67814.875594289988</v>
      </c>
      <c r="M22" s="182">
        <v>53540.844389060003</v>
      </c>
    </row>
    <row r="23" spans="1:37" s="29" customFormat="1">
      <c r="A23" s="29">
        <v>2010</v>
      </c>
      <c r="B23" s="182">
        <v>47135.30471715</v>
      </c>
      <c r="C23" s="182">
        <v>10005.341384920001</v>
      </c>
      <c r="D23" s="182">
        <v>2048.3995743199998</v>
      </c>
      <c r="E23" s="182">
        <v>2681.0210729999999</v>
      </c>
      <c r="F23" s="182">
        <v>122535.48924120002</v>
      </c>
      <c r="G23" s="182">
        <v>31219.377491559997</v>
      </c>
      <c r="H23" s="182">
        <v>19850.832034499999</v>
      </c>
      <c r="I23" s="182">
        <v>42440.477971840002</v>
      </c>
      <c r="J23" s="182">
        <v>21620.469543759998</v>
      </c>
      <c r="K23" s="182">
        <v>26754.391557119998</v>
      </c>
      <c r="L23" s="182">
        <v>69974.444782899984</v>
      </c>
      <c r="M23" s="182">
        <v>62276.527702899999</v>
      </c>
    </row>
    <row r="24" spans="1:37" s="29" customFormat="1">
      <c r="A24" s="29">
        <v>2011</v>
      </c>
      <c r="B24" s="182">
        <v>47374.408549529995</v>
      </c>
      <c r="C24" s="182">
        <v>10773.835885120001</v>
      </c>
      <c r="D24" s="182">
        <v>2023.1259954399998</v>
      </c>
      <c r="E24" s="182">
        <v>2648.9724237300002</v>
      </c>
      <c r="F24" s="182">
        <v>130402.42498920002</v>
      </c>
      <c r="G24" s="182">
        <v>34161.179079119996</v>
      </c>
      <c r="H24" s="182">
        <v>23825.9982012</v>
      </c>
      <c r="I24" s="182">
        <v>0</v>
      </c>
      <c r="J24" s="182">
        <v>21662.993807259998</v>
      </c>
      <c r="K24" s="182">
        <v>26422.63068672</v>
      </c>
      <c r="L24" s="182">
        <v>67884.361573279995</v>
      </c>
      <c r="M24" s="182">
        <v>66822.515923380008</v>
      </c>
    </row>
    <row r="25" spans="1:37" s="29" customFormat="1">
      <c r="A25" s="29">
        <v>2012</v>
      </c>
      <c r="B25" s="182">
        <v>48872.269429979999</v>
      </c>
      <c r="C25" s="182">
        <v>10576.721255099999</v>
      </c>
      <c r="D25" s="182">
        <v>2031.7837957999998</v>
      </c>
      <c r="E25" s="182">
        <v>2551.1195689800006</v>
      </c>
      <c r="F25" s="182">
        <v>134577.292605</v>
      </c>
      <c r="G25" s="182">
        <v>33811.710924079998</v>
      </c>
      <c r="H25" s="182">
        <v>24370.79345655</v>
      </c>
      <c r="I25" s="182">
        <v>0</v>
      </c>
      <c r="J25" s="182">
        <v>22071.226736860001</v>
      </c>
      <c r="K25" s="182">
        <v>24827.348321279998</v>
      </c>
      <c r="L25" s="182">
        <v>68262.062587790002</v>
      </c>
      <c r="M25" s="182">
        <v>65400.594264599997</v>
      </c>
    </row>
    <row r="26" spans="1:37" s="31" customFormat="1">
      <c r="B26" s="16"/>
      <c r="C26" s="16"/>
      <c r="D26" s="16"/>
      <c r="E26" s="16"/>
      <c r="F26" s="16"/>
      <c r="G26" s="16"/>
      <c r="H26" s="16"/>
      <c r="I26" s="16"/>
      <c r="J26" s="16"/>
    </row>
    <row r="27" spans="1:37" s="31" customFormat="1">
      <c r="A27" s="31" t="s">
        <v>79</v>
      </c>
      <c r="B27" s="16"/>
      <c r="C27" s="16"/>
      <c r="D27" s="16"/>
      <c r="E27" s="16"/>
      <c r="F27" s="16"/>
      <c r="G27" s="16"/>
      <c r="H27" s="16"/>
      <c r="I27" s="16"/>
      <c r="J27" s="16"/>
    </row>
    <row r="28" spans="1:37" s="31" customFormat="1">
      <c r="B28" s="16"/>
      <c r="C28" s="16"/>
      <c r="D28" s="16"/>
      <c r="E28" s="16"/>
      <c r="F28" s="16"/>
      <c r="G28" s="16"/>
      <c r="H28" s="16"/>
      <c r="I28" s="16"/>
      <c r="J28" s="16"/>
    </row>
    <row r="29" spans="1:37" s="31" customFormat="1">
      <c r="B29" s="16"/>
      <c r="C29" s="16"/>
      <c r="D29" s="16"/>
      <c r="E29" s="16"/>
      <c r="F29" s="16"/>
      <c r="G29" s="16"/>
      <c r="H29" s="16"/>
      <c r="I29" s="16"/>
      <c r="J29" s="16"/>
    </row>
    <row r="30" spans="1:37" s="31" customFormat="1">
      <c r="B30" s="16"/>
      <c r="C30" s="16"/>
      <c r="D30" s="16"/>
      <c r="E30" s="16"/>
      <c r="F30" s="16"/>
      <c r="G30" s="16"/>
      <c r="H30" s="16"/>
      <c r="I30" s="16"/>
      <c r="J30" s="16"/>
    </row>
    <row r="31" spans="1:37" s="28" customFormat="1"/>
    <row r="32" spans="1:37">
      <c r="A32" s="29"/>
      <c r="B32" s="29"/>
      <c r="C32" s="29"/>
      <c r="D32" s="29"/>
      <c r="E32" s="29"/>
      <c r="F32" s="29"/>
      <c r="G32" s="29"/>
      <c r="H32" s="29"/>
      <c r="I32" s="29"/>
      <c r="J32" s="29"/>
      <c r="K32" s="29"/>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row>
    <row r="33" spans="1:37">
      <c r="A33" s="29"/>
      <c r="B33" s="29"/>
      <c r="C33" s="29"/>
      <c r="D33" s="29"/>
      <c r="E33" s="29"/>
      <c r="F33" s="29"/>
      <c r="G33" s="29"/>
      <c r="H33" s="29"/>
      <c r="I33" s="29"/>
      <c r="J33" s="29"/>
      <c r="K33" s="29"/>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row>
    <row r="34" spans="1:37">
      <c r="A34" s="29"/>
      <c r="B34" s="29"/>
      <c r="C34" s="29"/>
      <c r="D34" s="29"/>
      <c r="E34" s="29"/>
      <c r="F34" s="29"/>
      <c r="G34" s="29"/>
      <c r="H34" s="29"/>
      <c r="I34" s="29"/>
      <c r="J34" s="29"/>
      <c r="K34" s="29"/>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row>
    <row r="35" spans="1:37">
      <c r="A35" s="29"/>
      <c r="B35" s="29"/>
      <c r="C35" s="29"/>
      <c r="D35" s="29"/>
      <c r="E35" s="29"/>
      <c r="F35" s="29"/>
      <c r="G35" s="29"/>
      <c r="H35" s="29"/>
      <c r="I35" s="29"/>
      <c r="J35" s="29"/>
      <c r="K35" s="29"/>
      <c r="L35" s="88"/>
      <c r="M35" s="88"/>
      <c r="N35" s="28"/>
      <c r="O35" s="28"/>
      <c r="P35" s="28"/>
      <c r="Q35" s="28"/>
      <c r="R35" s="28"/>
      <c r="S35" s="28"/>
      <c r="T35" s="28"/>
      <c r="U35" s="28"/>
      <c r="V35" s="28"/>
      <c r="W35" s="28"/>
      <c r="X35" s="28"/>
      <c r="Y35" s="28"/>
      <c r="Z35" s="28"/>
      <c r="AA35" s="28"/>
      <c r="AB35" s="28"/>
      <c r="AC35" s="28"/>
      <c r="AD35" s="28"/>
      <c r="AE35" s="28"/>
      <c r="AF35" s="28"/>
      <c r="AG35" s="28"/>
      <c r="AH35" s="28"/>
      <c r="AI35" s="28"/>
      <c r="AJ35" s="28"/>
      <c r="AK35" s="28"/>
    </row>
    <row r="36" spans="1:37">
      <c r="A36" s="29"/>
      <c r="B36" s="29"/>
      <c r="C36" s="29"/>
      <c r="D36" s="29"/>
      <c r="E36" s="29"/>
      <c r="F36" s="29"/>
      <c r="G36" s="29"/>
      <c r="H36" s="29"/>
      <c r="I36" s="29"/>
      <c r="J36" s="29"/>
      <c r="K36" s="29"/>
      <c r="L36" s="88"/>
      <c r="M36" s="88"/>
      <c r="N36" s="28"/>
      <c r="O36" s="28"/>
      <c r="P36" s="28"/>
      <c r="Q36" s="28"/>
      <c r="R36" s="28"/>
      <c r="S36" s="28"/>
      <c r="T36" s="28"/>
      <c r="U36" s="28"/>
      <c r="V36" s="28"/>
      <c r="W36" s="28"/>
      <c r="X36" s="28"/>
      <c r="Y36" s="28"/>
      <c r="Z36" s="28"/>
      <c r="AA36" s="28"/>
      <c r="AB36" s="28"/>
      <c r="AC36" s="28"/>
      <c r="AD36" s="28"/>
      <c r="AE36" s="28"/>
      <c r="AF36" s="28"/>
      <c r="AG36" s="28"/>
      <c r="AH36" s="28"/>
      <c r="AI36" s="28"/>
      <c r="AJ36" s="28"/>
      <c r="AK36" s="28"/>
    </row>
    <row r="37" spans="1:37">
      <c r="A37" s="29"/>
      <c r="B37" s="29"/>
      <c r="C37" s="29"/>
      <c r="D37" s="29"/>
      <c r="E37" s="29"/>
      <c r="F37" s="29"/>
      <c r="G37" s="29"/>
      <c r="H37" s="29"/>
      <c r="I37" s="29"/>
      <c r="J37" s="29"/>
      <c r="K37" s="29"/>
      <c r="L37" s="88"/>
      <c r="M37" s="88"/>
      <c r="N37" s="28"/>
      <c r="O37" s="28"/>
      <c r="P37" s="28"/>
      <c r="Q37" s="28"/>
      <c r="R37" s="28"/>
      <c r="S37" s="28"/>
      <c r="T37" s="28"/>
      <c r="U37" s="28"/>
      <c r="V37" s="28"/>
      <c r="W37" s="28"/>
      <c r="X37" s="28"/>
      <c r="Y37" s="28"/>
      <c r="Z37" s="28"/>
      <c r="AA37" s="28"/>
      <c r="AB37" s="28"/>
      <c r="AC37" s="28"/>
      <c r="AD37" s="28"/>
      <c r="AE37" s="28"/>
      <c r="AF37" s="28"/>
      <c r="AG37" s="28"/>
      <c r="AH37" s="28"/>
      <c r="AI37" s="28"/>
      <c r="AJ37" s="28"/>
      <c r="AK37" s="28"/>
    </row>
    <row r="38" spans="1:37">
      <c r="A38" s="29"/>
      <c r="B38" s="29"/>
      <c r="C38" s="29"/>
      <c r="D38" s="29"/>
      <c r="E38" s="29"/>
      <c r="F38" s="29"/>
      <c r="G38" s="29"/>
      <c r="H38" s="29"/>
      <c r="I38" s="29"/>
      <c r="J38" s="29"/>
      <c r="K38" s="29"/>
      <c r="L38" s="88"/>
      <c r="M38" s="88"/>
      <c r="N38" s="28"/>
      <c r="O38" s="28"/>
      <c r="P38" s="28"/>
      <c r="Q38" s="28"/>
      <c r="R38" s="28"/>
      <c r="S38" s="28"/>
      <c r="T38" s="28"/>
      <c r="U38" s="28"/>
      <c r="V38" s="28"/>
      <c r="W38" s="28"/>
      <c r="X38" s="28"/>
      <c r="Y38" s="28"/>
      <c r="Z38" s="28"/>
      <c r="AA38" s="28"/>
      <c r="AB38" s="28"/>
      <c r="AC38" s="28"/>
      <c r="AD38" s="28"/>
      <c r="AE38" s="28"/>
      <c r="AF38" s="28"/>
      <c r="AG38" s="28"/>
      <c r="AH38" s="28"/>
      <c r="AI38" s="28"/>
      <c r="AJ38" s="28"/>
      <c r="AK38" s="28"/>
    </row>
    <row r="39" spans="1:37">
      <c r="A39" s="29"/>
      <c r="B39" s="29"/>
      <c r="C39" s="29"/>
      <c r="D39" s="29"/>
      <c r="E39" s="29"/>
      <c r="F39" s="29"/>
      <c r="G39" s="29"/>
      <c r="H39" s="29"/>
      <c r="I39" s="29"/>
      <c r="J39" s="29"/>
      <c r="K39" s="29"/>
      <c r="L39" s="88"/>
      <c r="M39" s="88"/>
      <c r="N39" s="28"/>
      <c r="O39" s="28"/>
      <c r="P39" s="28"/>
      <c r="Q39" s="28"/>
      <c r="R39" s="28"/>
      <c r="S39" s="28"/>
      <c r="T39" s="28"/>
      <c r="U39" s="28"/>
      <c r="V39" s="28"/>
      <c r="W39" s="28"/>
      <c r="X39" s="28"/>
      <c r="Y39" s="28"/>
      <c r="Z39" s="28"/>
      <c r="AA39" s="28"/>
      <c r="AB39" s="28"/>
      <c r="AC39" s="28"/>
      <c r="AD39" s="28"/>
      <c r="AE39" s="28"/>
      <c r="AF39" s="28"/>
      <c r="AG39" s="28"/>
      <c r="AH39" s="28"/>
      <c r="AI39" s="28"/>
      <c r="AJ39" s="28"/>
      <c r="AK39" s="28"/>
    </row>
    <row r="40" spans="1:37">
      <c r="A40" s="29"/>
      <c r="B40" s="29"/>
      <c r="C40" s="29"/>
      <c r="D40" s="29"/>
      <c r="E40" s="29"/>
      <c r="F40" s="29"/>
      <c r="G40" s="29"/>
      <c r="H40" s="29"/>
      <c r="I40" s="29"/>
      <c r="J40" s="29"/>
      <c r="K40" s="29"/>
      <c r="L40" s="88"/>
      <c r="M40" s="88"/>
      <c r="N40" s="28"/>
      <c r="O40" s="28"/>
      <c r="P40" s="28"/>
      <c r="Q40" s="28"/>
      <c r="R40" s="28"/>
      <c r="S40" s="28"/>
      <c r="T40" s="28"/>
      <c r="U40" s="28"/>
      <c r="V40" s="28"/>
      <c r="W40" s="28"/>
      <c r="X40" s="28"/>
      <c r="Y40" s="28"/>
      <c r="Z40" s="28"/>
      <c r="AA40" s="28"/>
      <c r="AB40" s="28"/>
      <c r="AC40" s="28"/>
      <c r="AD40" s="28"/>
      <c r="AE40" s="28"/>
      <c r="AF40" s="28"/>
      <c r="AG40" s="28"/>
      <c r="AH40" s="28"/>
      <c r="AI40" s="28"/>
      <c r="AJ40" s="28"/>
      <c r="AK40" s="28"/>
    </row>
    <row r="41" spans="1:37">
      <c r="A41" s="29"/>
      <c r="B41" s="29"/>
      <c r="C41" s="29"/>
      <c r="D41" s="29"/>
      <c r="E41" s="29"/>
      <c r="F41" s="29"/>
      <c r="G41" s="29"/>
      <c r="H41" s="29"/>
      <c r="I41" s="29"/>
      <c r="J41" s="29"/>
      <c r="K41" s="29"/>
      <c r="L41" s="88"/>
      <c r="M41" s="88"/>
      <c r="N41" s="28"/>
      <c r="O41" s="28"/>
      <c r="P41" s="28"/>
      <c r="Q41" s="28"/>
      <c r="R41" s="28"/>
      <c r="S41" s="28"/>
      <c r="T41" s="28"/>
      <c r="U41" s="28"/>
      <c r="V41" s="28"/>
      <c r="W41" s="28"/>
      <c r="X41" s="28"/>
      <c r="Y41" s="28"/>
      <c r="Z41" s="28"/>
      <c r="AA41" s="28"/>
      <c r="AB41" s="28"/>
      <c r="AC41" s="28"/>
      <c r="AD41" s="28"/>
      <c r="AE41" s="28"/>
      <c r="AF41" s="28"/>
      <c r="AG41" s="28"/>
      <c r="AH41" s="28"/>
      <c r="AI41" s="28"/>
      <c r="AJ41" s="28"/>
      <c r="AK41" s="28"/>
    </row>
    <row r="42" spans="1:37">
      <c r="A42" s="29"/>
      <c r="B42" s="29"/>
      <c r="C42" s="29"/>
      <c r="D42" s="29"/>
      <c r="E42" s="29"/>
      <c r="F42" s="29"/>
      <c r="G42" s="29"/>
      <c r="H42" s="29"/>
      <c r="I42" s="29"/>
      <c r="J42" s="29"/>
      <c r="K42" s="29"/>
      <c r="L42" s="88"/>
      <c r="M42" s="88"/>
      <c r="N42" s="28"/>
      <c r="O42" s="28"/>
      <c r="P42" s="28"/>
      <c r="Q42" s="28"/>
      <c r="R42" s="28"/>
      <c r="S42" s="28"/>
      <c r="T42" s="28"/>
      <c r="U42" s="28"/>
      <c r="V42" s="28"/>
      <c r="W42" s="28"/>
      <c r="X42" s="28"/>
      <c r="Y42" s="28"/>
      <c r="Z42" s="28"/>
      <c r="AA42" s="28"/>
      <c r="AB42" s="28"/>
      <c r="AC42" s="28"/>
      <c r="AD42" s="28"/>
      <c r="AE42" s="28"/>
      <c r="AF42" s="28"/>
      <c r="AG42" s="28"/>
      <c r="AH42" s="28"/>
      <c r="AI42" s="28"/>
      <c r="AJ42" s="28"/>
      <c r="AK42" s="28"/>
    </row>
    <row r="43" spans="1:37">
      <c r="A43" s="29"/>
      <c r="B43" s="29"/>
      <c r="C43" s="29"/>
      <c r="D43" s="29"/>
      <c r="E43" s="29"/>
      <c r="F43" s="29"/>
      <c r="G43" s="29"/>
      <c r="H43" s="29"/>
      <c r="I43" s="29"/>
      <c r="J43" s="29"/>
      <c r="K43" s="29"/>
      <c r="L43" s="88"/>
      <c r="M43" s="88"/>
      <c r="N43" s="28"/>
      <c r="O43" s="28"/>
      <c r="P43" s="28"/>
      <c r="Q43" s="28"/>
      <c r="R43" s="28"/>
      <c r="S43" s="28"/>
      <c r="T43" s="28"/>
      <c r="U43" s="28"/>
      <c r="V43" s="28"/>
      <c r="W43" s="28"/>
      <c r="X43" s="28"/>
      <c r="Y43" s="28"/>
      <c r="Z43" s="28"/>
      <c r="AA43" s="28"/>
      <c r="AB43" s="28"/>
      <c r="AC43" s="28"/>
      <c r="AD43" s="28"/>
      <c r="AE43" s="28"/>
      <c r="AF43" s="28"/>
      <c r="AG43" s="28"/>
      <c r="AH43" s="28"/>
      <c r="AI43" s="28"/>
      <c r="AJ43" s="28"/>
      <c r="AK43" s="28"/>
    </row>
    <row r="44" spans="1:37">
      <c r="A44" s="29"/>
      <c r="B44" s="29"/>
      <c r="C44" s="29"/>
      <c r="D44" s="29"/>
      <c r="E44" s="29"/>
      <c r="F44" s="29"/>
      <c r="G44" s="29"/>
      <c r="H44" s="29"/>
      <c r="I44" s="29"/>
      <c r="J44" s="29"/>
      <c r="K44" s="29"/>
      <c r="L44" s="88"/>
      <c r="M44" s="88"/>
      <c r="N44" s="28"/>
      <c r="O44" s="28"/>
      <c r="P44" s="28"/>
      <c r="Q44" s="28"/>
      <c r="R44" s="28"/>
      <c r="S44" s="28"/>
      <c r="T44" s="28"/>
      <c r="U44" s="28"/>
      <c r="V44" s="28"/>
      <c r="W44" s="28"/>
      <c r="X44" s="28"/>
      <c r="Y44" s="28"/>
      <c r="Z44" s="28"/>
      <c r="AA44" s="28"/>
      <c r="AB44" s="28"/>
      <c r="AC44" s="28"/>
      <c r="AD44" s="28"/>
      <c r="AE44" s="28"/>
      <c r="AF44" s="28"/>
      <c r="AG44" s="28"/>
      <c r="AH44" s="28"/>
      <c r="AI44" s="28"/>
      <c r="AJ44" s="28"/>
      <c r="AK44" s="28"/>
    </row>
    <row r="45" spans="1:37">
      <c r="A45" s="29"/>
      <c r="B45" s="29"/>
      <c r="C45" s="29"/>
      <c r="D45" s="29"/>
      <c r="E45" s="29"/>
      <c r="F45" s="29"/>
      <c r="G45" s="29"/>
      <c r="H45" s="29"/>
      <c r="I45" s="29"/>
      <c r="J45" s="29"/>
      <c r="K45" s="29"/>
      <c r="L45" s="88"/>
      <c r="M45" s="88"/>
      <c r="N45" s="28"/>
      <c r="O45" s="28"/>
      <c r="P45" s="28"/>
      <c r="Q45" s="28"/>
      <c r="R45" s="28"/>
      <c r="S45" s="28"/>
      <c r="T45" s="28"/>
      <c r="U45" s="28"/>
      <c r="V45" s="28"/>
      <c r="W45" s="28"/>
      <c r="X45" s="28"/>
      <c r="Y45" s="28"/>
      <c r="Z45" s="28"/>
      <c r="AA45" s="28"/>
      <c r="AB45" s="28"/>
      <c r="AC45" s="28"/>
      <c r="AD45" s="28"/>
      <c r="AE45" s="28"/>
      <c r="AF45" s="28"/>
      <c r="AG45" s="28"/>
      <c r="AH45" s="28"/>
      <c r="AI45" s="28"/>
      <c r="AJ45" s="28"/>
      <c r="AK45" s="28"/>
    </row>
    <row r="46" spans="1:37">
      <c r="A46" s="29"/>
      <c r="B46" s="29"/>
      <c r="C46" s="29"/>
      <c r="D46" s="29"/>
      <c r="E46" s="29"/>
      <c r="F46" s="29"/>
      <c r="G46" s="29"/>
      <c r="H46" s="29"/>
      <c r="I46" s="29"/>
      <c r="J46" s="29"/>
      <c r="K46" s="29"/>
      <c r="L46" s="88"/>
      <c r="M46" s="88"/>
      <c r="N46" s="28"/>
      <c r="O46" s="28"/>
      <c r="P46" s="28"/>
      <c r="Q46" s="28"/>
      <c r="R46" s="28"/>
      <c r="S46" s="28"/>
      <c r="T46" s="28"/>
      <c r="U46" s="28"/>
      <c r="V46" s="28"/>
      <c r="W46" s="28"/>
      <c r="X46" s="28"/>
      <c r="Y46" s="28"/>
      <c r="Z46" s="28"/>
      <c r="AA46" s="28"/>
      <c r="AB46" s="28"/>
      <c r="AC46" s="28"/>
      <c r="AD46" s="28"/>
      <c r="AE46" s="28"/>
      <c r="AF46" s="28"/>
      <c r="AG46" s="28"/>
      <c r="AH46" s="28"/>
      <c r="AI46" s="28"/>
      <c r="AJ46" s="28"/>
      <c r="AK46" s="28"/>
    </row>
    <row r="47" spans="1:37">
      <c r="A47" s="29"/>
      <c r="B47" s="29"/>
      <c r="C47" s="29"/>
      <c r="D47" s="29"/>
      <c r="E47" s="29"/>
      <c r="F47" s="29"/>
      <c r="G47" s="29"/>
      <c r="H47" s="29"/>
      <c r="I47" s="29"/>
      <c r="J47" s="29"/>
      <c r="K47" s="29"/>
      <c r="L47" s="88"/>
      <c r="M47" s="88"/>
      <c r="N47" s="28"/>
      <c r="O47" s="28"/>
      <c r="P47" s="28"/>
      <c r="Q47" s="28"/>
      <c r="R47" s="28"/>
      <c r="S47" s="28"/>
      <c r="T47" s="28"/>
      <c r="U47" s="28"/>
      <c r="V47" s="28"/>
      <c r="W47" s="28"/>
      <c r="X47" s="28"/>
      <c r="Y47" s="28"/>
      <c r="Z47" s="28"/>
      <c r="AA47" s="28"/>
      <c r="AB47" s="28"/>
      <c r="AC47" s="28"/>
      <c r="AD47" s="28"/>
      <c r="AE47" s="28"/>
      <c r="AF47" s="28"/>
      <c r="AG47" s="28"/>
      <c r="AH47" s="28"/>
      <c r="AI47" s="28"/>
      <c r="AJ47" s="28"/>
      <c r="AK47" s="28"/>
    </row>
    <row r="48" spans="1:37">
      <c r="A48" s="29"/>
      <c r="B48" s="29"/>
      <c r="C48" s="29"/>
      <c r="D48" s="29"/>
      <c r="E48" s="29"/>
      <c r="F48" s="29"/>
      <c r="G48" s="29"/>
      <c r="H48" s="29"/>
      <c r="I48" s="29"/>
      <c r="J48" s="29"/>
      <c r="K48" s="29"/>
      <c r="L48" s="88"/>
      <c r="M48" s="88"/>
      <c r="N48" s="28"/>
      <c r="O48" s="28"/>
      <c r="P48" s="28"/>
      <c r="Q48" s="28"/>
      <c r="R48" s="28"/>
      <c r="S48" s="28"/>
      <c r="T48" s="28"/>
      <c r="U48" s="28"/>
      <c r="V48" s="28"/>
      <c r="W48" s="28"/>
      <c r="X48" s="28"/>
      <c r="Y48" s="28"/>
      <c r="Z48" s="28"/>
      <c r="AA48" s="28"/>
      <c r="AB48" s="28"/>
      <c r="AC48" s="28"/>
      <c r="AD48" s="28"/>
      <c r="AE48" s="28"/>
      <c r="AF48" s="28"/>
      <c r="AG48" s="28"/>
      <c r="AH48" s="28"/>
      <c r="AI48" s="28"/>
      <c r="AJ48" s="28"/>
      <c r="AK48" s="28"/>
    </row>
    <row r="49" spans="1:37">
      <c r="A49" s="29"/>
      <c r="B49" s="29"/>
      <c r="C49" s="29"/>
      <c r="D49" s="29"/>
      <c r="E49" s="29"/>
      <c r="F49" s="29"/>
      <c r="G49" s="29"/>
      <c r="H49" s="29"/>
      <c r="I49" s="29"/>
      <c r="J49" s="29"/>
      <c r="K49" s="29"/>
      <c r="L49" s="88"/>
      <c r="M49" s="88"/>
      <c r="N49" s="28"/>
      <c r="O49" s="28"/>
      <c r="P49" s="28"/>
      <c r="Q49" s="28"/>
      <c r="R49" s="28"/>
      <c r="S49" s="28"/>
      <c r="T49" s="28"/>
      <c r="U49" s="28"/>
      <c r="V49" s="28"/>
      <c r="W49" s="28"/>
      <c r="X49" s="28"/>
      <c r="Y49" s="28"/>
      <c r="Z49" s="28"/>
      <c r="AA49" s="28"/>
      <c r="AB49" s="28"/>
      <c r="AC49" s="28"/>
      <c r="AD49" s="28"/>
      <c r="AE49" s="28"/>
      <c r="AF49" s="28"/>
      <c r="AG49" s="28"/>
      <c r="AH49" s="28"/>
      <c r="AI49" s="28"/>
      <c r="AJ49" s="28"/>
      <c r="AK49" s="28"/>
    </row>
    <row r="50" spans="1:37">
      <c r="A50" s="29"/>
      <c r="B50" s="29"/>
      <c r="C50" s="29"/>
      <c r="D50" s="29"/>
      <c r="E50" s="29"/>
      <c r="F50" s="29"/>
      <c r="G50" s="29"/>
      <c r="H50" s="29"/>
      <c r="I50" s="29"/>
      <c r="J50" s="29"/>
      <c r="K50" s="29"/>
      <c r="L50" s="88"/>
      <c r="M50" s="88"/>
      <c r="N50" s="28"/>
      <c r="O50" s="28"/>
      <c r="P50" s="28"/>
      <c r="Q50" s="28"/>
      <c r="R50" s="28"/>
      <c r="S50" s="28"/>
      <c r="T50" s="28"/>
      <c r="U50" s="28"/>
      <c r="V50" s="28"/>
      <c r="W50" s="28"/>
      <c r="X50" s="28"/>
      <c r="Y50" s="28"/>
      <c r="Z50" s="28"/>
      <c r="AA50" s="28"/>
      <c r="AB50" s="28"/>
      <c r="AC50" s="28"/>
      <c r="AD50" s="28"/>
      <c r="AE50" s="28"/>
      <c r="AF50" s="28"/>
      <c r="AG50" s="28"/>
      <c r="AH50" s="28"/>
      <c r="AI50" s="28"/>
      <c r="AJ50" s="28"/>
      <c r="AK50" s="28"/>
    </row>
    <row r="51" spans="1:37">
      <c r="A51" s="29"/>
      <c r="B51" s="29"/>
      <c r="C51" s="29"/>
      <c r="D51" s="29"/>
      <c r="E51" s="29"/>
      <c r="F51" s="29"/>
      <c r="G51" s="29"/>
      <c r="H51" s="29"/>
      <c r="I51" s="29"/>
      <c r="J51" s="29"/>
      <c r="K51" s="29"/>
      <c r="L51" s="88"/>
      <c r="M51" s="88"/>
      <c r="N51" s="28"/>
      <c r="O51" s="28"/>
      <c r="P51" s="28"/>
      <c r="Q51" s="28"/>
      <c r="R51" s="28"/>
      <c r="S51" s="28"/>
      <c r="T51" s="28"/>
      <c r="U51" s="28"/>
      <c r="V51" s="28"/>
      <c r="W51" s="28"/>
      <c r="X51" s="28"/>
      <c r="Y51" s="28"/>
      <c r="Z51" s="28"/>
      <c r="AA51" s="28"/>
      <c r="AB51" s="28"/>
      <c r="AC51" s="28"/>
      <c r="AD51" s="28"/>
      <c r="AE51" s="28"/>
      <c r="AF51" s="28"/>
      <c r="AG51" s="28"/>
      <c r="AH51" s="28"/>
      <c r="AI51" s="28"/>
      <c r="AJ51" s="28"/>
      <c r="AK51" s="28"/>
    </row>
    <row r="52" spans="1:37">
      <c r="A52" s="29"/>
      <c r="B52" s="29"/>
      <c r="C52" s="29"/>
      <c r="D52" s="29"/>
      <c r="E52" s="29"/>
      <c r="F52" s="29"/>
      <c r="G52" s="29"/>
      <c r="H52" s="29"/>
      <c r="I52" s="29"/>
      <c r="J52" s="29"/>
      <c r="K52" s="29"/>
      <c r="L52" s="88"/>
      <c r="M52" s="88"/>
      <c r="N52" s="28"/>
      <c r="O52" s="28"/>
      <c r="P52" s="28"/>
      <c r="Q52" s="28"/>
      <c r="R52" s="28"/>
      <c r="S52" s="28"/>
      <c r="T52" s="28"/>
      <c r="U52" s="28"/>
      <c r="V52" s="28"/>
      <c r="W52" s="28"/>
      <c r="X52" s="28"/>
      <c r="Y52" s="28"/>
      <c r="Z52" s="28"/>
      <c r="AA52" s="28"/>
      <c r="AB52" s="28"/>
      <c r="AC52" s="28"/>
      <c r="AD52" s="28"/>
      <c r="AE52" s="28"/>
      <c r="AF52" s="28"/>
      <c r="AG52" s="28"/>
      <c r="AH52" s="28"/>
      <c r="AI52" s="28"/>
      <c r="AJ52" s="28"/>
      <c r="AK52" s="28"/>
    </row>
    <row r="53" spans="1:37">
      <c r="A53" s="29"/>
      <c r="B53" s="29"/>
      <c r="C53" s="29"/>
      <c r="D53" s="29"/>
      <c r="E53" s="29"/>
      <c r="F53" s="29"/>
      <c r="G53" s="29"/>
      <c r="H53" s="29"/>
      <c r="I53" s="29"/>
      <c r="J53" s="29"/>
      <c r="K53" s="29"/>
      <c r="L53" s="88"/>
      <c r="M53" s="88"/>
      <c r="N53" s="28"/>
      <c r="O53" s="28"/>
      <c r="P53" s="28"/>
      <c r="Q53" s="28"/>
      <c r="R53" s="28"/>
      <c r="S53" s="28"/>
      <c r="T53" s="28"/>
      <c r="U53" s="28"/>
      <c r="V53" s="28"/>
      <c r="W53" s="28"/>
      <c r="X53" s="28"/>
      <c r="Y53" s="28"/>
      <c r="Z53" s="28"/>
      <c r="AA53" s="28"/>
      <c r="AB53" s="28"/>
      <c r="AC53" s="28"/>
      <c r="AD53" s="28"/>
      <c r="AE53" s="28"/>
      <c r="AF53" s="28"/>
      <c r="AG53" s="28"/>
      <c r="AH53" s="28"/>
      <c r="AI53" s="28"/>
      <c r="AJ53" s="28"/>
      <c r="AK53" s="28"/>
    </row>
    <row r="54" spans="1:37">
      <c r="A54" s="29"/>
      <c r="B54" s="29"/>
      <c r="C54" s="29"/>
      <c r="D54" s="29"/>
      <c r="E54" s="29"/>
      <c r="F54" s="29"/>
      <c r="G54" s="29"/>
      <c r="H54" s="29"/>
      <c r="I54" s="29"/>
      <c r="J54" s="29"/>
      <c r="K54" s="29"/>
      <c r="L54" s="88"/>
      <c r="M54" s="88"/>
      <c r="N54" s="28"/>
      <c r="O54" s="28"/>
      <c r="P54" s="28"/>
      <c r="Q54" s="28"/>
      <c r="R54" s="28"/>
      <c r="S54" s="28"/>
      <c r="T54" s="28"/>
      <c r="U54" s="28"/>
      <c r="V54" s="28"/>
      <c r="W54" s="28"/>
      <c r="X54" s="28"/>
      <c r="Y54" s="28"/>
      <c r="Z54" s="28"/>
      <c r="AA54" s="28"/>
      <c r="AB54" s="28"/>
      <c r="AC54" s="28"/>
      <c r="AD54" s="28"/>
      <c r="AE54" s="28"/>
      <c r="AF54" s="28"/>
      <c r="AG54" s="28"/>
      <c r="AH54" s="28"/>
      <c r="AI54" s="28"/>
      <c r="AJ54" s="28"/>
      <c r="AK54" s="28"/>
    </row>
    <row r="55" spans="1:37">
      <c r="A55" s="29"/>
      <c r="B55" s="29"/>
      <c r="C55" s="29"/>
      <c r="D55" s="29"/>
      <c r="E55" s="29"/>
      <c r="F55" s="29"/>
      <c r="G55" s="29"/>
      <c r="H55" s="29"/>
      <c r="I55" s="29"/>
      <c r="J55" s="29"/>
      <c r="K55" s="29"/>
      <c r="L55" s="88"/>
      <c r="M55" s="88"/>
      <c r="N55" s="28"/>
      <c r="O55" s="28"/>
      <c r="P55" s="28"/>
      <c r="Q55" s="28"/>
      <c r="R55" s="28"/>
      <c r="S55" s="28"/>
      <c r="T55" s="28"/>
      <c r="U55" s="28"/>
      <c r="V55" s="28"/>
      <c r="W55" s="28"/>
      <c r="X55" s="28"/>
      <c r="Y55" s="28"/>
      <c r="Z55" s="28"/>
      <c r="AA55" s="28"/>
      <c r="AB55" s="28"/>
      <c r="AC55" s="28"/>
      <c r="AD55" s="28"/>
      <c r="AE55" s="28"/>
      <c r="AF55" s="28"/>
      <c r="AG55" s="28"/>
      <c r="AH55" s="28"/>
      <c r="AI55" s="28"/>
      <c r="AJ55" s="28"/>
      <c r="AK55" s="28"/>
    </row>
    <row r="56" spans="1:37">
      <c r="A56" s="29"/>
      <c r="B56" s="29"/>
      <c r="C56" s="29"/>
      <c r="D56" s="29"/>
      <c r="E56" s="29"/>
      <c r="F56" s="29"/>
      <c r="G56" s="29"/>
      <c r="H56" s="29"/>
      <c r="I56" s="29"/>
      <c r="J56" s="29"/>
      <c r="K56" s="29"/>
      <c r="L56" s="88"/>
      <c r="M56" s="88"/>
      <c r="N56" s="28"/>
      <c r="O56" s="28"/>
      <c r="P56" s="28"/>
      <c r="Q56" s="28"/>
      <c r="R56" s="28"/>
      <c r="S56" s="28"/>
      <c r="T56" s="28"/>
      <c r="U56" s="28"/>
      <c r="V56" s="28"/>
      <c r="W56" s="28"/>
      <c r="X56" s="28"/>
      <c r="Y56" s="28"/>
      <c r="Z56" s="28"/>
      <c r="AA56" s="28"/>
      <c r="AB56" s="28"/>
      <c r="AC56" s="28"/>
      <c r="AD56" s="28"/>
      <c r="AE56" s="28"/>
      <c r="AF56" s="28"/>
      <c r="AG56" s="28"/>
      <c r="AH56" s="28"/>
      <c r="AI56" s="28"/>
      <c r="AJ56" s="28"/>
      <c r="AK56" s="28"/>
    </row>
    <row r="57" spans="1:37">
      <c r="A57" s="29"/>
      <c r="B57" s="29"/>
      <c r="C57" s="29"/>
      <c r="D57" s="29"/>
      <c r="E57" s="29"/>
      <c r="F57" s="29"/>
      <c r="G57" s="29"/>
      <c r="H57" s="29"/>
      <c r="I57" s="29"/>
      <c r="J57" s="29"/>
      <c r="K57" s="29"/>
      <c r="L57" s="88"/>
      <c r="M57" s="88"/>
      <c r="N57" s="28"/>
      <c r="O57" s="28"/>
      <c r="P57" s="28"/>
      <c r="Q57" s="28"/>
      <c r="R57" s="28"/>
      <c r="S57" s="28"/>
      <c r="T57" s="28"/>
      <c r="U57" s="28"/>
      <c r="V57" s="28"/>
      <c r="W57" s="28"/>
      <c r="X57" s="28"/>
      <c r="Y57" s="28"/>
      <c r="Z57" s="28"/>
      <c r="AA57" s="28"/>
      <c r="AB57" s="28"/>
      <c r="AC57" s="28"/>
      <c r="AD57" s="28"/>
      <c r="AE57" s="28"/>
      <c r="AF57" s="28"/>
      <c r="AG57" s="28"/>
      <c r="AH57" s="28"/>
      <c r="AI57" s="28"/>
      <c r="AJ57" s="28"/>
      <c r="AK57" s="28"/>
    </row>
    <row r="58" spans="1:37">
      <c r="A58" s="29"/>
      <c r="B58" s="29"/>
      <c r="C58" s="29"/>
      <c r="D58" s="29"/>
      <c r="E58" s="29"/>
      <c r="F58" s="29"/>
      <c r="G58" s="29"/>
      <c r="H58" s="29"/>
      <c r="I58" s="29"/>
      <c r="J58" s="29"/>
      <c r="K58" s="29"/>
      <c r="L58" s="88"/>
      <c r="M58" s="88"/>
      <c r="N58" s="28"/>
      <c r="O58" s="28"/>
      <c r="P58" s="28"/>
      <c r="Q58" s="28"/>
      <c r="R58" s="28"/>
      <c r="S58" s="28"/>
      <c r="T58" s="28"/>
      <c r="U58" s="28"/>
      <c r="V58" s="28"/>
      <c r="W58" s="28"/>
      <c r="X58" s="28"/>
      <c r="Y58" s="28"/>
      <c r="Z58" s="28"/>
      <c r="AA58" s="28"/>
      <c r="AB58" s="28"/>
      <c r="AC58" s="28"/>
      <c r="AD58" s="28"/>
      <c r="AE58" s="28"/>
      <c r="AF58" s="28"/>
      <c r="AG58" s="28"/>
      <c r="AH58" s="28"/>
      <c r="AI58" s="28"/>
      <c r="AJ58" s="28"/>
      <c r="AK58" s="28"/>
    </row>
    <row r="59" spans="1:37">
      <c r="A59" s="29"/>
      <c r="B59" s="29"/>
      <c r="C59" s="29"/>
      <c r="D59" s="29"/>
      <c r="E59" s="29"/>
      <c r="F59" s="29"/>
      <c r="G59" s="29"/>
      <c r="H59" s="29"/>
      <c r="I59" s="29"/>
      <c r="J59" s="29"/>
      <c r="K59" s="29"/>
      <c r="L59" s="88"/>
      <c r="M59" s="88"/>
      <c r="N59" s="28"/>
      <c r="O59" s="28"/>
      <c r="P59" s="28"/>
      <c r="Q59" s="28"/>
      <c r="R59" s="28"/>
      <c r="S59" s="28"/>
      <c r="T59" s="28"/>
      <c r="U59" s="28"/>
      <c r="V59" s="28"/>
      <c r="W59" s="28"/>
      <c r="X59" s="28"/>
      <c r="Y59" s="28"/>
      <c r="Z59" s="28"/>
      <c r="AA59" s="28"/>
      <c r="AB59" s="28"/>
      <c r="AC59" s="28"/>
      <c r="AD59" s="28"/>
      <c r="AE59" s="28"/>
      <c r="AF59" s="28"/>
      <c r="AG59" s="28"/>
      <c r="AH59" s="28"/>
      <c r="AI59" s="28"/>
      <c r="AJ59" s="28"/>
      <c r="AK59" s="28"/>
    </row>
    <row r="60" spans="1:37">
      <c r="A60" s="29"/>
      <c r="B60" s="29"/>
      <c r="C60" s="29"/>
      <c r="D60" s="29"/>
      <c r="E60" s="29"/>
      <c r="F60" s="29"/>
      <c r="G60" s="29"/>
      <c r="H60" s="29"/>
      <c r="I60" s="29"/>
      <c r="J60" s="29"/>
      <c r="K60" s="29"/>
      <c r="L60" s="88"/>
      <c r="M60" s="88"/>
      <c r="N60" s="28"/>
      <c r="O60" s="28"/>
      <c r="P60" s="28"/>
      <c r="Q60" s="28"/>
      <c r="R60" s="28"/>
      <c r="S60" s="28"/>
      <c r="T60" s="28"/>
      <c r="U60" s="28"/>
      <c r="V60" s="28"/>
      <c r="W60" s="28"/>
      <c r="X60" s="28"/>
      <c r="Y60" s="28"/>
      <c r="Z60" s="28"/>
      <c r="AA60" s="28"/>
      <c r="AB60" s="28"/>
      <c r="AC60" s="28"/>
      <c r="AD60" s="28"/>
      <c r="AE60" s="28"/>
      <c r="AF60" s="28"/>
      <c r="AG60" s="28"/>
      <c r="AH60" s="28"/>
      <c r="AI60" s="28"/>
      <c r="AJ60" s="28"/>
      <c r="AK60" s="28"/>
    </row>
    <row r="61" spans="1:37">
      <c r="A61" s="29"/>
      <c r="B61" s="29"/>
      <c r="C61" s="29"/>
      <c r="D61" s="29"/>
      <c r="E61" s="29"/>
      <c r="F61" s="29"/>
      <c r="G61" s="29"/>
      <c r="H61" s="29"/>
      <c r="I61" s="29"/>
      <c r="J61" s="29"/>
      <c r="K61" s="29"/>
    </row>
    <row r="62" spans="1:37">
      <c r="A62" s="29"/>
      <c r="B62" s="29"/>
      <c r="C62" s="29"/>
      <c r="D62" s="29"/>
      <c r="E62" s="29"/>
      <c r="F62" s="29"/>
      <c r="G62" s="29"/>
      <c r="H62" s="29"/>
      <c r="I62" s="29"/>
      <c r="J62" s="29"/>
      <c r="K62" s="29"/>
    </row>
    <row r="63" spans="1:37">
      <c r="A63" s="29"/>
      <c r="B63" s="29"/>
      <c r="C63" s="29"/>
      <c r="D63" s="29"/>
      <c r="E63" s="29"/>
      <c r="F63" s="29"/>
      <c r="G63" s="29"/>
      <c r="H63" s="29"/>
      <c r="I63" s="29"/>
      <c r="J63" s="29"/>
      <c r="K63" s="29"/>
    </row>
    <row r="64" spans="1:37">
      <c r="A64" s="29"/>
    </row>
    <row r="65" spans="1:13">
      <c r="A65" s="30"/>
    </row>
    <row r="66" spans="1:13">
      <c r="A66" s="29"/>
    </row>
    <row r="68" spans="1:13">
      <c r="A68" s="31"/>
      <c r="B68" s="31"/>
      <c r="C68" s="31"/>
      <c r="D68" s="31"/>
      <c r="E68" s="31"/>
      <c r="F68" s="31"/>
      <c r="G68" s="31"/>
      <c r="H68" s="31"/>
      <c r="I68" s="31"/>
      <c r="J68" s="31"/>
      <c r="K68" s="31"/>
    </row>
    <row r="69" spans="1:13">
      <c r="A69" s="31"/>
      <c r="B69" s="31"/>
      <c r="C69" s="31"/>
      <c r="D69" s="31"/>
      <c r="E69" s="31"/>
      <c r="F69" s="31"/>
      <c r="G69" s="31"/>
      <c r="H69" s="31"/>
      <c r="I69" s="31"/>
      <c r="J69" s="31"/>
      <c r="K69" s="31"/>
    </row>
    <row r="70" spans="1:13">
      <c r="A70" s="31"/>
      <c r="B70" s="31"/>
      <c r="C70" s="31"/>
      <c r="D70" s="31"/>
      <c r="E70" s="31"/>
      <c r="F70" s="31"/>
      <c r="G70" s="31"/>
      <c r="H70" s="31"/>
      <c r="I70" s="31"/>
      <c r="J70" s="31"/>
      <c r="K70" s="31"/>
    </row>
    <row r="71" spans="1:13">
      <c r="A71" s="31"/>
      <c r="B71" s="31"/>
      <c r="C71" s="31"/>
      <c r="D71" s="31"/>
      <c r="E71" s="31"/>
      <c r="F71" s="31"/>
      <c r="G71" s="31"/>
      <c r="H71" s="31"/>
      <c r="I71" s="31"/>
      <c r="J71" s="31"/>
      <c r="K71" s="31"/>
      <c r="L71" s="89"/>
      <c r="M71" s="89"/>
    </row>
    <row r="72" spans="1:13">
      <c r="A72" s="31"/>
      <c r="B72" s="31"/>
      <c r="C72" s="31"/>
      <c r="D72" s="31"/>
      <c r="E72" s="31"/>
      <c r="F72" s="31"/>
      <c r="G72" s="31"/>
      <c r="H72" s="31"/>
      <c r="I72" s="31"/>
      <c r="J72" s="31"/>
      <c r="K72" s="31"/>
      <c r="L72" s="89"/>
      <c r="M72" s="89"/>
    </row>
    <row r="73" spans="1:13">
      <c r="A73" s="31"/>
      <c r="B73" s="31"/>
      <c r="C73" s="31"/>
      <c r="D73" s="31"/>
      <c r="E73" s="31"/>
      <c r="F73" s="31"/>
      <c r="G73" s="31"/>
      <c r="H73" s="31"/>
      <c r="I73" s="31"/>
      <c r="J73" s="31"/>
      <c r="K73" s="31"/>
      <c r="L73" s="89"/>
      <c r="M73" s="89"/>
    </row>
    <row r="74" spans="1:13">
      <c r="A74" s="31"/>
      <c r="B74" s="31"/>
      <c r="C74" s="31"/>
      <c r="D74" s="31"/>
      <c r="E74" s="31"/>
      <c r="F74" s="31"/>
      <c r="G74" s="31"/>
      <c r="H74" s="31"/>
      <c r="I74" s="31"/>
      <c r="J74" s="31"/>
      <c r="K74" s="31"/>
      <c r="L74" s="89"/>
      <c r="M74" s="89"/>
    </row>
    <row r="75" spans="1:13">
      <c r="A75" s="31"/>
      <c r="B75" s="31"/>
      <c r="C75" s="31"/>
      <c r="D75" s="31"/>
      <c r="E75" s="31"/>
      <c r="F75" s="31"/>
      <c r="G75" s="31"/>
      <c r="H75" s="31"/>
      <c r="I75" s="31"/>
      <c r="J75" s="31"/>
      <c r="K75" s="31"/>
      <c r="L75" s="89"/>
      <c r="M75" s="89"/>
    </row>
    <row r="76" spans="1:13">
      <c r="A76" s="31"/>
      <c r="B76" s="31"/>
      <c r="C76" s="31"/>
      <c r="D76" s="31"/>
      <c r="E76" s="31"/>
      <c r="F76" s="31"/>
      <c r="G76" s="31"/>
      <c r="H76" s="31"/>
      <c r="I76" s="31"/>
      <c r="J76" s="31"/>
      <c r="K76" s="31"/>
      <c r="L76" s="89"/>
      <c r="M76" s="89"/>
    </row>
    <row r="77" spans="1:13">
      <c r="A77" s="31"/>
      <c r="B77" s="31"/>
      <c r="C77" s="31"/>
      <c r="D77" s="31"/>
      <c r="E77" s="31"/>
      <c r="F77" s="31"/>
      <c r="G77" s="31"/>
      <c r="H77" s="31"/>
      <c r="I77" s="31"/>
      <c r="J77" s="31"/>
      <c r="K77" s="31"/>
      <c r="L77" s="89"/>
      <c r="M77" s="89"/>
    </row>
    <row r="78" spans="1:13">
      <c r="A78" s="31"/>
      <c r="B78" s="31"/>
      <c r="C78" s="31"/>
      <c r="D78" s="31"/>
      <c r="E78" s="31"/>
      <c r="F78" s="31"/>
      <c r="G78" s="31"/>
      <c r="H78" s="31"/>
      <c r="I78" s="31"/>
      <c r="J78" s="31"/>
      <c r="K78" s="31"/>
      <c r="L78" s="89"/>
      <c r="M78" s="89"/>
    </row>
    <row r="79" spans="1:13">
      <c r="A79" s="31"/>
      <c r="B79" s="31"/>
      <c r="C79" s="31"/>
      <c r="D79" s="31"/>
      <c r="E79" s="31"/>
      <c r="F79" s="31"/>
      <c r="G79" s="31"/>
      <c r="H79" s="31"/>
      <c r="I79" s="31"/>
      <c r="J79" s="31"/>
      <c r="K79" s="31"/>
      <c r="L79" s="89"/>
      <c r="M79" s="89"/>
    </row>
    <row r="80" spans="1:13">
      <c r="A80" s="31"/>
      <c r="B80" s="31"/>
      <c r="C80" s="31"/>
      <c r="D80" s="31"/>
      <c r="E80" s="31"/>
      <c r="F80" s="31"/>
      <c r="G80" s="31"/>
      <c r="H80" s="31"/>
      <c r="I80" s="31"/>
      <c r="J80" s="31"/>
      <c r="K80" s="31"/>
      <c r="L80" s="89"/>
      <c r="M80" s="89"/>
    </row>
    <row r="81" spans="1:13">
      <c r="A81" s="31"/>
      <c r="B81" s="31"/>
      <c r="C81" s="31"/>
      <c r="D81" s="31"/>
      <c r="E81" s="31"/>
      <c r="F81" s="31"/>
      <c r="G81" s="31"/>
      <c r="H81" s="31"/>
      <c r="I81" s="31"/>
      <c r="J81" s="31"/>
      <c r="K81" s="31"/>
      <c r="L81" s="89"/>
      <c r="M81" s="89"/>
    </row>
    <row r="82" spans="1:13">
      <c r="A82" s="31"/>
      <c r="B82" s="31"/>
      <c r="C82" s="31"/>
      <c r="D82" s="31"/>
      <c r="E82" s="31"/>
      <c r="F82" s="31"/>
      <c r="G82" s="31"/>
      <c r="H82" s="31"/>
      <c r="I82" s="31"/>
      <c r="J82" s="31"/>
      <c r="K82" s="31"/>
      <c r="L82" s="89"/>
      <c r="M82" s="89"/>
    </row>
    <row r="83" spans="1:13">
      <c r="A83" s="31"/>
      <c r="B83" s="31"/>
      <c r="C83" s="31"/>
      <c r="D83" s="31"/>
      <c r="E83" s="31"/>
      <c r="F83" s="31"/>
      <c r="G83" s="31"/>
      <c r="H83" s="31"/>
      <c r="I83" s="31"/>
      <c r="J83" s="31"/>
      <c r="K83" s="31"/>
      <c r="L83" s="89"/>
      <c r="M83" s="89"/>
    </row>
    <row r="84" spans="1:13">
      <c r="A84" s="31"/>
      <c r="B84" s="31"/>
      <c r="C84" s="31"/>
      <c r="D84" s="31"/>
      <c r="E84" s="31"/>
      <c r="F84" s="31"/>
      <c r="G84" s="31"/>
      <c r="H84" s="31"/>
      <c r="I84" s="31"/>
      <c r="J84" s="31"/>
      <c r="K84" s="31"/>
      <c r="L84" s="89"/>
      <c r="M84" s="89"/>
    </row>
    <row r="85" spans="1:13">
      <c r="A85" s="31"/>
      <c r="B85" s="31"/>
      <c r="C85" s="31"/>
      <c r="D85" s="31"/>
      <c r="E85" s="31"/>
      <c r="F85" s="31"/>
      <c r="G85" s="31"/>
      <c r="H85" s="31"/>
      <c r="I85" s="31"/>
      <c r="J85" s="31"/>
      <c r="K85" s="31"/>
      <c r="L85" s="89"/>
      <c r="M85" s="89"/>
    </row>
    <row r="86" spans="1:13">
      <c r="A86" s="31"/>
      <c r="B86" s="31"/>
      <c r="C86" s="31"/>
      <c r="D86" s="31"/>
      <c r="E86" s="31"/>
      <c r="F86" s="31"/>
      <c r="G86" s="31"/>
      <c r="H86" s="31"/>
      <c r="I86" s="31"/>
      <c r="J86" s="31"/>
      <c r="K86" s="31"/>
      <c r="L86" s="89"/>
      <c r="M86" s="89"/>
    </row>
    <row r="87" spans="1:13">
      <c r="A87" s="31"/>
      <c r="B87" s="31"/>
      <c r="C87" s="31"/>
      <c r="D87" s="31"/>
      <c r="E87" s="31"/>
      <c r="F87" s="31"/>
      <c r="G87" s="31"/>
      <c r="H87" s="31"/>
      <c r="I87" s="31"/>
      <c r="J87" s="31"/>
      <c r="K87" s="31"/>
      <c r="L87" s="89"/>
      <c r="M87" s="89"/>
    </row>
    <row r="88" spans="1:13">
      <c r="A88" s="31"/>
      <c r="B88" s="31"/>
      <c r="C88" s="31"/>
      <c r="D88" s="31"/>
      <c r="E88" s="31"/>
      <c r="F88" s="31"/>
      <c r="G88" s="31"/>
      <c r="H88" s="31"/>
      <c r="I88" s="31"/>
      <c r="J88" s="31"/>
      <c r="K88" s="31"/>
      <c r="L88" s="89"/>
      <c r="M88" s="89"/>
    </row>
    <row r="89" spans="1:13">
      <c r="A89" s="31"/>
      <c r="B89" s="31"/>
      <c r="C89" s="31"/>
      <c r="D89" s="31"/>
      <c r="E89" s="31"/>
      <c r="F89" s="31"/>
      <c r="G89" s="31"/>
      <c r="H89" s="31"/>
      <c r="I89" s="31"/>
      <c r="J89" s="31"/>
      <c r="K89" s="31"/>
      <c r="L89" s="89"/>
      <c r="M89" s="89"/>
    </row>
    <row r="90" spans="1:13">
      <c r="A90" s="31"/>
      <c r="B90" s="31"/>
      <c r="C90" s="31"/>
      <c r="D90" s="31"/>
      <c r="E90" s="31"/>
      <c r="F90" s="31"/>
      <c r="G90" s="31"/>
      <c r="H90" s="31"/>
      <c r="I90" s="31"/>
      <c r="J90" s="31"/>
      <c r="K90" s="31"/>
      <c r="L90" s="89"/>
      <c r="M90" s="89"/>
    </row>
    <row r="91" spans="1:13">
      <c r="A91" s="31"/>
      <c r="B91" s="31"/>
      <c r="C91" s="31"/>
      <c r="D91" s="31"/>
      <c r="E91" s="31"/>
      <c r="F91" s="31"/>
      <c r="G91" s="31"/>
      <c r="H91" s="31"/>
      <c r="I91" s="31"/>
      <c r="J91" s="31"/>
      <c r="K91" s="31"/>
      <c r="L91" s="89"/>
      <c r="M91" s="89"/>
    </row>
    <row r="92" spans="1:13">
      <c r="A92" s="31"/>
      <c r="B92" s="31"/>
      <c r="C92" s="31"/>
      <c r="D92" s="31"/>
      <c r="E92" s="31"/>
      <c r="F92" s="31"/>
      <c r="G92" s="31"/>
      <c r="H92" s="31"/>
      <c r="I92" s="31"/>
      <c r="J92" s="31"/>
      <c r="K92" s="31"/>
      <c r="L92" s="89"/>
      <c r="M92" s="89"/>
    </row>
    <row r="93" spans="1:13">
      <c r="A93" s="31"/>
      <c r="B93" s="31"/>
      <c r="C93" s="31"/>
      <c r="D93" s="31"/>
      <c r="E93" s="31"/>
      <c r="F93" s="31"/>
      <c r="G93" s="31"/>
      <c r="H93" s="31"/>
      <c r="I93" s="31"/>
      <c r="J93" s="31"/>
      <c r="K93" s="31"/>
      <c r="L93" s="89"/>
      <c r="M93" s="89"/>
    </row>
    <row r="94" spans="1:13">
      <c r="A94" s="31"/>
      <c r="B94" s="31"/>
      <c r="C94" s="31"/>
      <c r="D94" s="31"/>
      <c r="E94" s="31"/>
      <c r="F94" s="31"/>
      <c r="G94" s="31"/>
      <c r="H94" s="31"/>
      <c r="I94" s="31"/>
      <c r="J94" s="31"/>
      <c r="K94" s="31"/>
      <c r="L94" s="89"/>
      <c r="M94" s="89"/>
    </row>
    <row r="95" spans="1:13">
      <c r="A95" s="31"/>
      <c r="B95" s="31"/>
      <c r="C95" s="31"/>
      <c r="D95" s="31"/>
      <c r="E95" s="31"/>
      <c r="F95" s="31"/>
      <c r="G95" s="31"/>
      <c r="H95" s="31"/>
      <c r="I95" s="31"/>
      <c r="J95" s="31"/>
      <c r="K95" s="31"/>
      <c r="L95" s="89"/>
      <c r="M95" s="89"/>
    </row>
    <row r="96" spans="1:13">
      <c r="A96" s="31"/>
      <c r="B96" s="31"/>
      <c r="C96" s="31"/>
      <c r="D96" s="31"/>
      <c r="E96" s="31"/>
      <c r="F96" s="31"/>
      <c r="G96" s="31"/>
      <c r="H96" s="31"/>
      <c r="I96" s="31"/>
      <c r="J96" s="31"/>
      <c r="K96" s="31"/>
      <c r="L96" s="89"/>
      <c r="M96" s="89"/>
    </row>
    <row r="97" spans="1:25">
      <c r="A97" s="31"/>
      <c r="B97" s="31"/>
      <c r="C97" s="31"/>
      <c r="D97" s="31"/>
      <c r="E97" s="31"/>
      <c r="F97" s="31"/>
      <c r="G97" s="31"/>
      <c r="H97" s="31"/>
      <c r="I97" s="31"/>
      <c r="J97" s="31"/>
      <c r="K97" s="31"/>
    </row>
    <row r="98" spans="1:25">
      <c r="A98" s="31"/>
      <c r="B98" s="31"/>
      <c r="C98" s="31"/>
      <c r="D98" s="31"/>
      <c r="E98" s="31"/>
      <c r="F98" s="31"/>
      <c r="G98" s="31"/>
      <c r="H98" s="31"/>
      <c r="I98" s="31"/>
      <c r="J98" s="31"/>
      <c r="K98" s="31"/>
    </row>
    <row r="99" spans="1:25">
      <c r="A99" s="31"/>
      <c r="B99" s="31"/>
      <c r="C99" s="31"/>
      <c r="D99" s="31"/>
      <c r="E99" s="31"/>
      <c r="F99" s="31"/>
      <c r="G99" s="31"/>
      <c r="H99" s="31"/>
      <c r="I99" s="31"/>
      <c r="J99" s="31"/>
      <c r="K99" s="31"/>
    </row>
    <row r="100" spans="1:25">
      <c r="A100" s="31"/>
    </row>
    <row r="101" spans="1:25">
      <c r="A101" s="32"/>
    </row>
    <row r="102" spans="1:25">
      <c r="A102" s="31"/>
    </row>
    <row r="104" spans="1:25">
      <c r="A104" s="95"/>
      <c r="B104" s="95"/>
      <c r="C104" s="95"/>
      <c r="D104" s="95"/>
      <c r="E104" s="95"/>
      <c r="F104" s="95"/>
      <c r="G104" s="95"/>
      <c r="H104" s="95"/>
      <c r="I104" s="95"/>
      <c r="J104" s="95"/>
      <c r="K104" s="95"/>
      <c r="L104" s="95"/>
      <c r="M104" s="95"/>
      <c r="N104" s="95"/>
      <c r="O104" s="95"/>
      <c r="P104" s="95"/>
      <c r="Q104" s="95"/>
      <c r="R104" s="95"/>
      <c r="S104" s="95"/>
      <c r="T104" s="95"/>
      <c r="U104" s="95"/>
      <c r="V104" s="95"/>
      <c r="W104" s="95"/>
      <c r="X104" s="95"/>
      <c r="Y104" s="95"/>
    </row>
    <row r="105" spans="1:25">
      <c r="A105" s="95"/>
      <c r="B105" s="95"/>
      <c r="C105" s="95"/>
      <c r="D105" s="95"/>
      <c r="E105" s="95"/>
      <c r="F105" s="95"/>
      <c r="G105" s="95"/>
      <c r="H105" s="95"/>
      <c r="I105" s="95"/>
      <c r="J105" s="95"/>
      <c r="K105" s="95"/>
      <c r="L105" s="95"/>
      <c r="M105" s="95"/>
      <c r="N105" s="95"/>
      <c r="O105" s="95"/>
      <c r="P105" s="95"/>
      <c r="Q105" s="95"/>
      <c r="R105" s="95"/>
      <c r="S105" s="95"/>
      <c r="T105" s="95"/>
      <c r="U105" s="95"/>
      <c r="V105" s="95"/>
      <c r="W105" s="95"/>
      <c r="X105" s="95"/>
      <c r="Y105" s="95"/>
    </row>
    <row r="106" spans="1:25">
      <c r="A106" s="95"/>
      <c r="B106" s="95"/>
      <c r="C106" s="95"/>
      <c r="D106" s="95"/>
      <c r="E106" s="95"/>
      <c r="F106" s="95"/>
      <c r="G106" s="95"/>
      <c r="H106" s="95"/>
      <c r="I106" s="95"/>
      <c r="J106" s="95"/>
      <c r="K106" s="95"/>
      <c r="L106" s="95"/>
      <c r="M106" s="95"/>
      <c r="N106" s="95"/>
      <c r="O106" s="95"/>
      <c r="P106" s="95"/>
      <c r="Q106" s="95"/>
      <c r="R106" s="95"/>
      <c r="S106" s="95"/>
      <c r="T106" s="95"/>
      <c r="U106" s="95"/>
      <c r="V106" s="95"/>
      <c r="W106" s="95"/>
      <c r="X106" s="95"/>
      <c r="Y106" s="95"/>
    </row>
    <row r="107" spans="1:25">
      <c r="A107" s="95"/>
      <c r="B107" s="95"/>
      <c r="C107" s="95"/>
      <c r="D107" s="95"/>
      <c r="E107" s="95"/>
      <c r="F107" s="95"/>
      <c r="G107" s="95"/>
      <c r="H107" s="95"/>
      <c r="I107" s="95"/>
      <c r="J107" s="95"/>
      <c r="K107" s="95"/>
      <c r="L107" s="95"/>
      <c r="M107" s="95"/>
      <c r="N107" s="95"/>
      <c r="O107" s="95" t="s">
        <v>2</v>
      </c>
      <c r="P107" s="95" t="s">
        <v>2</v>
      </c>
      <c r="Q107" s="95" t="s">
        <v>2</v>
      </c>
      <c r="R107" s="95" t="s">
        <v>2</v>
      </c>
      <c r="S107" s="95" t="s">
        <v>2</v>
      </c>
      <c r="T107" s="95" t="s">
        <v>2</v>
      </c>
      <c r="U107" s="95" t="s">
        <v>2</v>
      </c>
      <c r="V107" s="95" t="s">
        <v>2</v>
      </c>
      <c r="W107" s="95" t="s">
        <v>2</v>
      </c>
      <c r="X107" s="95" t="s">
        <v>2</v>
      </c>
      <c r="Y107" s="95" t="s">
        <v>2</v>
      </c>
    </row>
    <row r="108" spans="1:25">
      <c r="A108" s="95"/>
      <c r="B108" s="95"/>
      <c r="C108" s="95"/>
      <c r="D108" s="95"/>
      <c r="E108" s="95"/>
      <c r="F108" s="95"/>
      <c r="G108" s="95"/>
      <c r="H108" s="95"/>
      <c r="I108" s="95"/>
      <c r="J108" s="95"/>
      <c r="K108" s="95"/>
      <c r="L108" s="95"/>
      <c r="M108" s="95"/>
      <c r="N108" s="95"/>
      <c r="O108" s="95" t="s">
        <v>244</v>
      </c>
      <c r="P108" s="95" t="s">
        <v>244</v>
      </c>
      <c r="Q108" s="95" t="s">
        <v>244</v>
      </c>
      <c r="R108" s="95" t="s">
        <v>244</v>
      </c>
      <c r="S108" s="95" t="s">
        <v>244</v>
      </c>
      <c r="T108" s="95" t="s">
        <v>244</v>
      </c>
      <c r="U108" s="95" t="s">
        <v>244</v>
      </c>
      <c r="V108" s="95" t="s">
        <v>244</v>
      </c>
      <c r="W108" s="95" t="s">
        <v>244</v>
      </c>
      <c r="X108" s="95" t="s">
        <v>244</v>
      </c>
      <c r="Y108" s="95" t="s">
        <v>244</v>
      </c>
    </row>
    <row r="109" spans="1:25">
      <c r="A109" s="95"/>
      <c r="B109" s="95"/>
      <c r="C109" s="95"/>
      <c r="D109" s="95"/>
      <c r="E109" s="95"/>
      <c r="F109" s="95"/>
      <c r="G109" s="95"/>
      <c r="H109" s="95"/>
      <c r="I109" s="95"/>
      <c r="J109" s="95"/>
      <c r="K109" s="95"/>
      <c r="L109" s="95"/>
      <c r="M109" s="95"/>
      <c r="N109" s="95"/>
      <c r="O109" s="95" t="s">
        <v>66</v>
      </c>
      <c r="P109" s="95" t="s">
        <v>67</v>
      </c>
      <c r="Q109" s="95" t="s">
        <v>68</v>
      </c>
      <c r="R109" s="95" t="s">
        <v>69</v>
      </c>
      <c r="S109" s="95" t="s">
        <v>70</v>
      </c>
      <c r="T109" s="95" t="s">
        <v>71</v>
      </c>
      <c r="U109" s="95" t="s">
        <v>76</v>
      </c>
      <c r="V109" s="95" t="s">
        <v>72</v>
      </c>
      <c r="W109" s="95" t="s">
        <v>73</v>
      </c>
      <c r="X109" s="95" t="s">
        <v>149</v>
      </c>
      <c r="Y109" s="95" t="s">
        <v>148</v>
      </c>
    </row>
    <row r="110" spans="1:25">
      <c r="A110" s="95"/>
      <c r="B110" s="95"/>
      <c r="C110" s="95"/>
      <c r="D110" s="95"/>
      <c r="E110" s="95"/>
      <c r="F110" s="95"/>
      <c r="G110" s="95"/>
      <c r="H110" s="95"/>
      <c r="I110" s="95"/>
      <c r="J110" s="95"/>
      <c r="K110" s="95"/>
      <c r="L110" s="95"/>
      <c r="M110" s="95"/>
      <c r="N110" s="95"/>
      <c r="O110" s="95">
        <v>2952.759</v>
      </c>
      <c r="P110" s="95">
        <v>989.83</v>
      </c>
      <c r="Q110" s="95">
        <v>530.17399999999998</v>
      </c>
      <c r="R110" s="95">
        <v>15959.093000000001</v>
      </c>
      <c r="S110" s="95">
        <v>9657.8379999999997</v>
      </c>
      <c r="T110" s="95">
        <v>2205.4059999999999</v>
      </c>
      <c r="U110" s="95">
        <v>16401.205999999998</v>
      </c>
      <c r="V110" s="95">
        <v>4282.4279999999999</v>
      </c>
      <c r="W110" s="95">
        <v>7716.9009999999998</v>
      </c>
      <c r="X110" s="95">
        <v>1326.5809999999999</v>
      </c>
      <c r="Y110" s="95">
        <v>6514.7169999999996</v>
      </c>
    </row>
    <row r="111" spans="1:25">
      <c r="A111" s="95"/>
      <c r="B111" s="95"/>
      <c r="C111" s="95"/>
      <c r="D111" s="95"/>
      <c r="E111" s="95"/>
      <c r="F111" s="95"/>
      <c r="G111" s="95"/>
      <c r="H111" s="95"/>
      <c r="I111" s="95"/>
      <c r="J111" s="95"/>
      <c r="K111" s="95"/>
      <c r="L111" s="95"/>
      <c r="M111" s="95"/>
      <c r="N111" s="95"/>
      <c r="O111" s="95">
        <v>2608.1210000000001</v>
      </c>
      <c r="P111" s="95">
        <v>939.97400000000005</v>
      </c>
      <c r="Q111" s="95">
        <v>561.79600000000005</v>
      </c>
      <c r="R111" s="95">
        <v>12949.118</v>
      </c>
      <c r="S111" s="95">
        <v>8251.4699999999993</v>
      </c>
      <c r="T111" s="95">
        <v>2251.2269999999999</v>
      </c>
      <c r="U111" s="95">
        <v>18466.116999999998</v>
      </c>
      <c r="V111" s="95">
        <v>3707.41</v>
      </c>
      <c r="W111" s="95">
        <v>5836.3860000000004</v>
      </c>
      <c r="X111" s="95">
        <v>2847.16</v>
      </c>
      <c r="Y111" s="95">
        <v>5840.46</v>
      </c>
    </row>
    <row r="112" spans="1:25">
      <c r="A112" s="95"/>
      <c r="B112" s="95"/>
      <c r="C112" s="95"/>
      <c r="D112" s="95"/>
      <c r="E112" s="95"/>
      <c r="F112" s="95"/>
      <c r="G112" s="95"/>
      <c r="H112" s="95"/>
      <c r="I112" s="95"/>
      <c r="J112" s="95"/>
      <c r="K112" s="95"/>
      <c r="L112" s="95"/>
      <c r="M112" s="95"/>
      <c r="N112" s="95"/>
      <c r="O112" s="95">
        <v>2939.998</v>
      </c>
      <c r="P112" s="95">
        <v>962.303</v>
      </c>
      <c r="Q112" s="95">
        <v>565.29899999999998</v>
      </c>
      <c r="R112" s="95">
        <v>14207.406000000001</v>
      </c>
      <c r="S112" s="95">
        <v>7790.7849999999999</v>
      </c>
      <c r="T112" s="95">
        <v>1718.7739999999999</v>
      </c>
      <c r="U112" s="95">
        <v>19423.052</v>
      </c>
      <c r="V112" s="95">
        <v>4506.3980000000001</v>
      </c>
      <c r="W112" s="95">
        <v>5207.8130000000001</v>
      </c>
      <c r="X112" s="95">
        <v>1427.146</v>
      </c>
      <c r="Y112" s="95">
        <v>5683.9059999999999</v>
      </c>
    </row>
    <row r="113" spans="1:25">
      <c r="A113" s="95"/>
      <c r="B113" s="95"/>
      <c r="C113" s="95"/>
      <c r="D113" s="95"/>
      <c r="E113" s="95"/>
      <c r="F113" s="95"/>
      <c r="G113" s="95"/>
      <c r="H113" s="95"/>
      <c r="I113" s="95"/>
      <c r="J113" s="95"/>
      <c r="K113" s="95"/>
      <c r="L113" s="95"/>
      <c r="M113" s="95"/>
      <c r="N113" s="95"/>
      <c r="O113" s="95">
        <v>3829.0590000000002</v>
      </c>
      <c r="P113" s="95">
        <v>955.47900000000004</v>
      </c>
      <c r="Q113" s="95">
        <v>590.18799999999999</v>
      </c>
      <c r="R113" s="95">
        <v>15856.546</v>
      </c>
      <c r="S113" s="95">
        <v>6953.5529999999999</v>
      </c>
      <c r="T113" s="95">
        <v>2164.4090000000001</v>
      </c>
      <c r="U113" s="95">
        <v>20222.971000000001</v>
      </c>
      <c r="V113" s="95">
        <v>6512.84</v>
      </c>
      <c r="W113" s="95">
        <v>5597.6909999999998</v>
      </c>
      <c r="X113" s="95">
        <v>1282.8779999999999</v>
      </c>
      <c r="Y113" s="95">
        <v>6441.4040000000005</v>
      </c>
    </row>
    <row r="114" spans="1:25">
      <c r="A114" s="95"/>
      <c r="B114" s="95"/>
      <c r="C114" s="95"/>
      <c r="D114" s="95"/>
      <c r="E114" s="95"/>
      <c r="F114" s="95"/>
      <c r="G114" s="95"/>
      <c r="H114" s="95"/>
      <c r="I114" s="95"/>
      <c r="J114" s="95"/>
      <c r="K114" s="95"/>
      <c r="L114" s="95"/>
      <c r="M114" s="95"/>
      <c r="N114" s="95"/>
      <c r="O114" s="95">
        <v>3980.067</v>
      </c>
      <c r="P114" s="95">
        <v>1089.6420000000001</v>
      </c>
      <c r="Q114" s="95">
        <v>670.10799999999995</v>
      </c>
      <c r="R114" s="95">
        <v>17459.602999999999</v>
      </c>
      <c r="S114" s="95">
        <v>7807.683</v>
      </c>
      <c r="T114" s="95">
        <v>2797.8789999999999</v>
      </c>
      <c r="U114" s="95">
        <v>20650.762999999999</v>
      </c>
      <c r="V114" s="95">
        <v>8583.7530000000006</v>
      </c>
      <c r="W114" s="95">
        <v>7205.4740000000002</v>
      </c>
      <c r="X114" s="95">
        <v>1634.63</v>
      </c>
      <c r="Y114" s="95">
        <v>7564.7569999999996</v>
      </c>
    </row>
    <row r="115" spans="1:25">
      <c r="A115" s="95"/>
      <c r="B115" s="95"/>
      <c r="C115" s="95"/>
      <c r="D115" s="95"/>
      <c r="E115" s="95"/>
      <c r="F115" s="95"/>
      <c r="G115" s="95"/>
      <c r="H115" s="95"/>
      <c r="I115" s="95"/>
      <c r="J115" s="95"/>
      <c r="K115" s="95"/>
      <c r="L115" s="95"/>
      <c r="M115" s="95"/>
      <c r="N115" s="95"/>
      <c r="O115" s="95">
        <v>4681.5209999999997</v>
      </c>
      <c r="P115" s="95">
        <v>1226.54</v>
      </c>
      <c r="Q115" s="95">
        <v>669.755</v>
      </c>
      <c r="R115" s="95">
        <v>16796.825000000001</v>
      </c>
      <c r="S115" s="95">
        <v>9683.4490000000005</v>
      </c>
      <c r="T115" s="95">
        <v>2919.5259999999998</v>
      </c>
      <c r="U115" s="95">
        <v>21555.048999999999</v>
      </c>
      <c r="V115" s="95">
        <v>7533.0559999999996</v>
      </c>
      <c r="W115" s="95">
        <v>13299.977000000001</v>
      </c>
      <c r="X115" s="95">
        <v>1680.684</v>
      </c>
      <c r="Y115" s="95">
        <v>8973.4719999999998</v>
      </c>
    </row>
    <row r="116" spans="1:25">
      <c r="A116" s="95"/>
      <c r="B116" s="95"/>
      <c r="C116" s="95"/>
      <c r="D116" s="95"/>
      <c r="E116" s="95"/>
      <c r="F116" s="95"/>
      <c r="G116" s="95"/>
      <c r="H116" s="95"/>
      <c r="I116" s="95"/>
      <c r="J116" s="95"/>
      <c r="K116" s="95"/>
      <c r="L116" s="95"/>
      <c r="M116" s="95"/>
      <c r="N116" s="95"/>
      <c r="O116" s="95">
        <v>4603.8040000000001</v>
      </c>
      <c r="P116" s="95">
        <v>1021.36</v>
      </c>
      <c r="Q116" s="95">
        <v>702.07500000000005</v>
      </c>
      <c r="R116" s="95">
        <v>22103.883999999998</v>
      </c>
      <c r="S116" s="95">
        <v>9030.857</v>
      </c>
      <c r="T116" s="95">
        <v>3683.31</v>
      </c>
      <c r="U116" s="95">
        <v>22033.203000000001</v>
      </c>
      <c r="V116" s="95">
        <v>8025.6049999999996</v>
      </c>
      <c r="W116" s="95">
        <v>11202.133</v>
      </c>
      <c r="X116" s="95">
        <v>1461.66</v>
      </c>
      <c r="Y116" s="95">
        <v>8733.4009999999998</v>
      </c>
    </row>
    <row r="117" spans="1:25">
      <c r="A117" s="95"/>
      <c r="B117" s="95"/>
      <c r="C117" s="95"/>
      <c r="D117" s="95"/>
      <c r="E117" s="95"/>
      <c r="F117" s="95"/>
      <c r="G117" s="95"/>
      <c r="H117" s="95"/>
      <c r="I117" s="95"/>
      <c r="J117" s="95"/>
      <c r="K117" s="95"/>
      <c r="L117" s="95"/>
      <c r="M117" s="95"/>
      <c r="N117" s="95"/>
      <c r="O117" s="95">
        <v>4510.7150000000001</v>
      </c>
      <c r="P117" s="95">
        <v>950.697</v>
      </c>
      <c r="Q117" s="95">
        <v>865.44500000000005</v>
      </c>
      <c r="R117" s="95">
        <v>21353.287</v>
      </c>
      <c r="S117" s="95">
        <v>8934.8070000000007</v>
      </c>
      <c r="T117" s="95">
        <v>4335.9269999999997</v>
      </c>
      <c r="U117" s="95">
        <v>22352.522000000001</v>
      </c>
      <c r="V117" s="95">
        <v>9520.2330000000002</v>
      </c>
      <c r="W117" s="95">
        <v>9952.0849999999991</v>
      </c>
      <c r="X117" s="95">
        <v>1723.4659999999999</v>
      </c>
      <c r="Y117" s="95">
        <v>9645.1200000000008</v>
      </c>
    </row>
    <row r="118" spans="1:25">
      <c r="A118" s="95"/>
      <c r="B118" s="95"/>
      <c r="C118" s="95"/>
      <c r="D118" s="95"/>
      <c r="E118" s="95"/>
      <c r="F118" s="95"/>
      <c r="G118" s="95"/>
      <c r="H118" s="95"/>
      <c r="I118" s="95"/>
      <c r="J118" s="95"/>
      <c r="K118" s="95"/>
      <c r="L118" s="95"/>
      <c r="M118" s="95"/>
      <c r="N118" s="95"/>
      <c r="O118" s="95">
        <v>4872.7700000000004</v>
      </c>
      <c r="P118" s="95">
        <v>931.10400000000004</v>
      </c>
      <c r="Q118" s="95">
        <v>912.85199999999998</v>
      </c>
      <c r="R118" s="95">
        <v>15581.148999999999</v>
      </c>
      <c r="S118" s="95">
        <v>8561.3349999999991</v>
      </c>
      <c r="T118" s="95">
        <v>4040.6019999999999</v>
      </c>
      <c r="U118" s="95">
        <v>21924.995999999999</v>
      </c>
      <c r="V118" s="95">
        <v>9444.1010000000006</v>
      </c>
      <c r="W118" s="95">
        <v>10617.477999999999</v>
      </c>
      <c r="X118" s="95">
        <v>1809.5060000000001</v>
      </c>
      <c r="Y118" s="95">
        <v>10277.915999999999</v>
      </c>
    </row>
    <row r="119" spans="1:25">
      <c r="A119" s="95"/>
      <c r="B119" s="95"/>
      <c r="C119" s="95"/>
      <c r="D119" s="95"/>
      <c r="E119" s="95"/>
      <c r="F119" s="95"/>
      <c r="G119" s="95"/>
      <c r="H119" s="95"/>
      <c r="I119" s="95"/>
      <c r="J119" s="95"/>
      <c r="K119" s="95"/>
      <c r="L119" s="95"/>
      <c r="M119" s="95"/>
      <c r="N119" s="95"/>
      <c r="O119" s="95">
        <v>4418.6080000000002</v>
      </c>
      <c r="P119" s="95">
        <v>1133.3820000000001</v>
      </c>
      <c r="Q119" s="95">
        <v>1107.8779999999999</v>
      </c>
      <c r="R119" s="95">
        <v>23119.79</v>
      </c>
      <c r="S119" s="95">
        <v>8452.241</v>
      </c>
      <c r="T119" s="95">
        <v>3561.9029999999998</v>
      </c>
      <c r="U119" s="95">
        <v>22079.161</v>
      </c>
      <c r="V119" s="95">
        <v>12302.825999999999</v>
      </c>
      <c r="W119" s="95">
        <v>10535.369000000001</v>
      </c>
      <c r="X119" s="95">
        <v>2066.663</v>
      </c>
      <c r="Y119" s="95">
        <v>10603.269</v>
      </c>
    </row>
    <row r="120" spans="1:25">
      <c r="A120" s="95"/>
      <c r="B120" s="95"/>
      <c r="C120" s="95"/>
      <c r="D120" s="95"/>
      <c r="E120" s="95"/>
      <c r="F120" s="95"/>
      <c r="G120" s="95"/>
      <c r="H120" s="95"/>
      <c r="I120" s="95"/>
      <c r="J120" s="95"/>
      <c r="K120" s="95"/>
      <c r="L120" s="95"/>
      <c r="M120" s="95"/>
      <c r="N120" s="95"/>
      <c r="O120" s="95">
        <v>4486.9229999999998</v>
      </c>
      <c r="P120" s="95">
        <v>1181.922</v>
      </c>
      <c r="Q120" s="95">
        <v>1368.683</v>
      </c>
      <c r="R120" s="95">
        <v>47193.277999999998</v>
      </c>
      <c r="S120" s="95">
        <v>9625.232</v>
      </c>
      <c r="T120" s="95">
        <v>4830.5590000000002</v>
      </c>
      <c r="U120" s="95">
        <v>22980.793000000001</v>
      </c>
      <c r="V120" s="95">
        <v>12599.44</v>
      </c>
      <c r="W120" s="95">
        <v>13657.483</v>
      </c>
      <c r="X120" s="95">
        <v>2763.4349999999999</v>
      </c>
      <c r="Y120" s="95">
        <v>11863.037</v>
      </c>
    </row>
    <row r="121" spans="1:25">
      <c r="A121" s="95"/>
      <c r="B121" s="95"/>
      <c r="C121" s="95"/>
      <c r="D121" s="95"/>
      <c r="E121" s="95"/>
      <c r="F121" s="95"/>
      <c r="G121" s="95"/>
      <c r="H121" s="95"/>
      <c r="I121" s="95"/>
      <c r="J121" s="95"/>
      <c r="K121" s="95"/>
      <c r="L121" s="95"/>
      <c r="M121" s="95"/>
      <c r="N121" s="95"/>
      <c r="O121" s="95">
        <v>4250.7929999999997</v>
      </c>
      <c r="P121" s="95">
        <v>1210.559</v>
      </c>
      <c r="Q121" s="95">
        <v>1450.8140000000001</v>
      </c>
      <c r="R121" s="95">
        <v>45819.5</v>
      </c>
      <c r="S121" s="95">
        <v>8976.3809999999994</v>
      </c>
      <c r="T121" s="95">
        <v>5441.9560000000001</v>
      </c>
      <c r="U121" s="95">
        <v>23598.737000000001</v>
      </c>
      <c r="V121" s="95">
        <v>11749.937</v>
      </c>
      <c r="W121" s="95">
        <v>12787.53</v>
      </c>
      <c r="X121" s="95">
        <v>4356.9930000000004</v>
      </c>
      <c r="Y121" s="95">
        <v>9849.4470000000001</v>
      </c>
    </row>
    <row r="122" spans="1:25">
      <c r="A122" s="95"/>
      <c r="B122" s="95"/>
      <c r="C122" s="95"/>
      <c r="D122" s="95"/>
      <c r="E122" s="95"/>
      <c r="F122" s="95"/>
      <c r="G122" s="95"/>
      <c r="H122" s="95"/>
      <c r="I122" s="95"/>
      <c r="J122" s="95"/>
      <c r="K122" s="95"/>
      <c r="L122" s="95"/>
      <c r="M122" s="95"/>
      <c r="N122" s="95"/>
      <c r="O122" s="95">
        <v>4884.098</v>
      </c>
      <c r="P122" s="95">
        <v>1262.6949999999999</v>
      </c>
      <c r="Q122" s="95">
        <v>1623.7570000000001</v>
      </c>
      <c r="R122" s="95">
        <v>40181.936000000002</v>
      </c>
      <c r="S122" s="95">
        <v>8808.6080000000002</v>
      </c>
      <c r="T122" s="95">
        <v>5311.9790000000003</v>
      </c>
      <c r="U122" s="95">
        <v>23461.185000000001</v>
      </c>
      <c r="V122" s="95">
        <v>12447.546</v>
      </c>
      <c r="W122" s="95">
        <v>11108.361999999999</v>
      </c>
      <c r="X122" s="95">
        <v>3662.8429999999998</v>
      </c>
      <c r="Y122" s="95">
        <v>11209.494000000001</v>
      </c>
    </row>
    <row r="123" spans="1:25">
      <c r="A123" s="95"/>
      <c r="B123" s="95"/>
      <c r="C123" s="95"/>
      <c r="D123" s="95"/>
      <c r="E123" s="95"/>
      <c r="F123" s="95"/>
      <c r="G123" s="95"/>
      <c r="H123" s="95"/>
      <c r="I123" s="95"/>
      <c r="J123" s="95"/>
      <c r="K123" s="95"/>
      <c r="L123" s="95"/>
      <c r="M123" s="95"/>
      <c r="N123" s="95"/>
      <c r="O123" s="95">
        <v>4320.63</v>
      </c>
      <c r="P123" s="95">
        <v>1312.3879999999999</v>
      </c>
      <c r="Q123" s="95">
        <v>1685.7329999999999</v>
      </c>
      <c r="R123" s="95">
        <v>56895.07</v>
      </c>
      <c r="S123" s="95">
        <v>9547.1640000000007</v>
      </c>
      <c r="T123" s="95">
        <v>5970.5889999999999</v>
      </c>
      <c r="U123" s="95">
        <v>25768.445</v>
      </c>
      <c r="V123" s="95">
        <v>11923.028</v>
      </c>
      <c r="W123" s="95">
        <v>9901.0310000000009</v>
      </c>
      <c r="X123" s="95">
        <v>4268.4549999999999</v>
      </c>
      <c r="Y123" s="95">
        <v>10650.394</v>
      </c>
    </row>
    <row r="124" spans="1:25">
      <c r="A124" s="95"/>
      <c r="B124" s="95"/>
      <c r="C124" s="95"/>
      <c r="D124" s="95"/>
      <c r="E124" s="95"/>
      <c r="F124" s="95"/>
      <c r="G124" s="95"/>
      <c r="H124" s="95"/>
      <c r="I124" s="95"/>
      <c r="J124" s="95"/>
      <c r="K124" s="95"/>
      <c r="L124" s="95"/>
      <c r="M124" s="95"/>
      <c r="N124" s="95"/>
      <c r="O124" s="95">
        <v>4859.701</v>
      </c>
      <c r="P124" s="95">
        <v>1261.3019999999999</v>
      </c>
      <c r="Q124" s="95">
        <v>1798.345</v>
      </c>
      <c r="R124" s="95">
        <v>66336.976999999999</v>
      </c>
      <c r="S124" s="95">
        <v>12897.243</v>
      </c>
      <c r="T124" s="95">
        <v>7073.5119999999997</v>
      </c>
      <c r="U124" s="95">
        <v>25405.876</v>
      </c>
      <c r="V124" s="95">
        <v>14447.228999999999</v>
      </c>
      <c r="W124" s="95">
        <v>10305.633</v>
      </c>
      <c r="X124" s="95">
        <v>4882.7039999999997</v>
      </c>
      <c r="Y124" s="95">
        <v>13030.681</v>
      </c>
    </row>
    <row r="125" spans="1:25">
      <c r="A125" s="95"/>
      <c r="B125" s="95"/>
      <c r="C125" s="95"/>
      <c r="D125" s="95"/>
      <c r="E125" s="95"/>
      <c r="F125" s="95"/>
      <c r="G125" s="95"/>
      <c r="H125" s="95"/>
      <c r="I125" s="95"/>
      <c r="J125" s="95"/>
      <c r="K125" s="95"/>
      <c r="L125" s="95"/>
      <c r="M125" s="95"/>
      <c r="N125" s="95"/>
      <c r="O125" s="95">
        <v>4800.3059999999996</v>
      </c>
      <c r="P125" s="95">
        <v>1194.9380000000001</v>
      </c>
      <c r="Q125" s="95">
        <v>1788.5809999999999</v>
      </c>
      <c r="R125" s="95">
        <v>87132.145000000004</v>
      </c>
      <c r="S125" s="95">
        <v>16242.873</v>
      </c>
      <c r="T125" s="95">
        <v>8318.3430000000008</v>
      </c>
      <c r="U125" s="95">
        <v>27561.300999999999</v>
      </c>
      <c r="V125" s="95">
        <v>13132.129000000001</v>
      </c>
      <c r="W125" s="95">
        <v>10537.687</v>
      </c>
      <c r="X125" s="95">
        <v>4930.4759999999997</v>
      </c>
      <c r="Y125" s="95">
        <v>13031.745000000001</v>
      </c>
    </row>
    <row r="126" spans="1:25">
      <c r="A126" s="95"/>
      <c r="B126" s="95"/>
      <c r="C126" s="95"/>
      <c r="D126" s="95"/>
      <c r="E126" s="95"/>
      <c r="F126" s="95"/>
      <c r="G126" s="95"/>
      <c r="H126" s="95"/>
      <c r="I126" s="95"/>
      <c r="J126" s="95"/>
      <c r="K126" s="95"/>
      <c r="L126" s="95"/>
      <c r="M126" s="95"/>
      <c r="N126" s="95"/>
      <c r="O126" s="95">
        <v>4566.241</v>
      </c>
      <c r="P126" s="95">
        <v>1040.961</v>
      </c>
      <c r="Q126" s="95">
        <v>1645.0630000000001</v>
      </c>
      <c r="R126" s="95">
        <v>86701.616999999998</v>
      </c>
      <c r="S126" s="95">
        <v>20470.248</v>
      </c>
      <c r="T126" s="95">
        <v>10416.01</v>
      </c>
      <c r="U126" s="95">
        <v>27424.267</v>
      </c>
      <c r="V126" s="95">
        <v>11458.236999999999</v>
      </c>
      <c r="W126" s="95">
        <v>10144.947</v>
      </c>
      <c r="X126" s="95">
        <v>5040.6779999999999</v>
      </c>
      <c r="Y126" s="95">
        <v>14943.136</v>
      </c>
    </row>
    <row r="127" spans="1:25">
      <c r="A127" s="95"/>
      <c r="B127" s="95"/>
      <c r="C127" s="95"/>
      <c r="D127" s="95"/>
      <c r="E127" s="95"/>
      <c r="F127" s="95"/>
      <c r="G127" s="95"/>
      <c r="H127" s="95"/>
      <c r="I127" s="95"/>
      <c r="J127" s="95"/>
      <c r="K127" s="95"/>
      <c r="L127" s="95"/>
      <c r="M127" s="95"/>
      <c r="N127" s="95"/>
      <c r="O127" s="95">
        <v>4327.6379999999999</v>
      </c>
      <c r="P127" s="95">
        <v>1063.6320000000001</v>
      </c>
      <c r="Q127" s="95">
        <v>1614.981</v>
      </c>
      <c r="R127" s="95">
        <v>88846.653000000006</v>
      </c>
      <c r="S127" s="95">
        <v>23589.936000000002</v>
      </c>
      <c r="T127" s="95">
        <v>10668.995999999999</v>
      </c>
      <c r="U127" s="95">
        <v>28540.687999999998</v>
      </c>
      <c r="V127" s="95">
        <v>9701.8369999999995</v>
      </c>
      <c r="W127" s="95">
        <v>9303.973</v>
      </c>
      <c r="X127" s="95">
        <v>7154.8469999999998</v>
      </c>
      <c r="Y127" s="95">
        <v>15601.141</v>
      </c>
    </row>
    <row r="128" spans="1:25">
      <c r="A128" s="95"/>
      <c r="B128" s="95"/>
      <c r="C128" s="95"/>
      <c r="D128" s="95"/>
      <c r="E128" s="95"/>
      <c r="F128" s="95"/>
      <c r="G128" s="95"/>
      <c r="H128" s="95"/>
      <c r="I128" s="95"/>
      <c r="J128" s="95"/>
      <c r="K128" s="95"/>
      <c r="L128" s="95"/>
      <c r="M128" s="95"/>
      <c r="N128" s="95"/>
      <c r="O128" s="95">
        <v>3955.125</v>
      </c>
      <c r="P128" s="95">
        <v>996.68899999999996</v>
      </c>
      <c r="Q128" s="95">
        <v>1504.9880000000001</v>
      </c>
      <c r="R128" s="95">
        <v>118596.94500000001</v>
      </c>
      <c r="S128" s="95">
        <v>25899.760999999999</v>
      </c>
      <c r="T128" s="95">
        <v>12310.466</v>
      </c>
      <c r="U128" s="95">
        <v>30662.541000000001</v>
      </c>
      <c r="V128" s="95">
        <v>7976.9679999999998</v>
      </c>
      <c r="W128" s="95">
        <v>8832.0820000000003</v>
      </c>
      <c r="X128" s="95">
        <v>6675.7709999999997</v>
      </c>
      <c r="Y128" s="95">
        <v>14720.001</v>
      </c>
    </row>
    <row r="129" spans="1:25">
      <c r="A129" s="95"/>
      <c r="B129" s="95"/>
      <c r="C129" s="95"/>
      <c r="D129" s="95"/>
      <c r="E129" s="95"/>
      <c r="F129" s="95"/>
      <c r="G129" s="95"/>
      <c r="H129" s="95"/>
      <c r="I129" s="95"/>
      <c r="J129" s="95"/>
      <c r="K129" s="95"/>
      <c r="L129" s="95"/>
      <c r="M129" s="95"/>
      <c r="N129" s="95"/>
      <c r="O129" s="95">
        <v>3341.7640000000001</v>
      </c>
      <c r="P129" s="95">
        <v>895.67399999999998</v>
      </c>
      <c r="Q129" s="95">
        <v>1450.8420000000001</v>
      </c>
      <c r="R129" s="95">
        <v>63056.928999999996</v>
      </c>
      <c r="S129" s="95">
        <v>17932.058000000001</v>
      </c>
      <c r="T129" s="95">
        <v>9769.7659999999996</v>
      </c>
      <c r="U129" s="95">
        <v>28779.527999999998</v>
      </c>
      <c r="V129" s="95">
        <v>6108.0510000000004</v>
      </c>
      <c r="W129" s="95">
        <v>7711.1750000000002</v>
      </c>
      <c r="X129" s="95">
        <v>7826.0940000000001</v>
      </c>
      <c r="Y129" s="95">
        <v>9215.2579999999998</v>
      </c>
    </row>
    <row r="130" spans="1:25">
      <c r="A130" s="95"/>
      <c r="B130" s="95"/>
      <c r="C130" s="95"/>
      <c r="D130" s="95"/>
      <c r="E130" s="95"/>
      <c r="F130" s="95"/>
      <c r="G130" s="95"/>
      <c r="H130" s="95"/>
      <c r="I130" s="95"/>
      <c r="J130" s="95"/>
      <c r="K130" s="95"/>
      <c r="L130" s="95"/>
      <c r="M130" s="95"/>
      <c r="N130" s="95"/>
      <c r="O130" s="95">
        <v>3499.44</v>
      </c>
      <c r="P130" s="95">
        <v>972.29300000000001</v>
      </c>
      <c r="Q130" s="95">
        <v>1524.308</v>
      </c>
      <c r="R130" s="95">
        <v>75954.2</v>
      </c>
      <c r="S130" s="95">
        <v>25831.006000000001</v>
      </c>
      <c r="T130" s="95">
        <v>14043.545</v>
      </c>
      <c r="U130" s="95">
        <v>30366.999</v>
      </c>
      <c r="V130" s="95">
        <v>6813.0240000000003</v>
      </c>
      <c r="W130" s="95">
        <v>8583.1820000000007</v>
      </c>
      <c r="X130" s="95">
        <v>7732.6660000000002</v>
      </c>
      <c r="Y130" s="95">
        <v>10583.807000000001</v>
      </c>
    </row>
    <row r="131" spans="1:25">
      <c r="A131" s="95"/>
      <c r="B131" s="95"/>
      <c r="C131" s="95"/>
      <c r="D131" s="95"/>
      <c r="E131" s="95"/>
      <c r="F131" s="95"/>
      <c r="G131" s="95"/>
      <c r="H131" s="95"/>
      <c r="I131" s="95"/>
      <c r="J131" s="95"/>
      <c r="K131" s="95"/>
      <c r="L131" s="95"/>
      <c r="M131" s="95"/>
      <c r="N131" s="95"/>
      <c r="O131" s="95">
        <v>3703.38</v>
      </c>
      <c r="P131" s="95">
        <v>1202.615</v>
      </c>
      <c r="Q131" s="95">
        <v>1616.596</v>
      </c>
      <c r="R131" s="95">
        <v>88729.751999999993</v>
      </c>
      <c r="S131" s="95">
        <v>33921.595000000001</v>
      </c>
      <c r="T131" s="95">
        <v>17375.830999999998</v>
      </c>
      <c r="U131" s="95"/>
      <c r="V131" s="95">
        <v>6529.9359999999997</v>
      </c>
      <c r="W131" s="95">
        <v>8177.4440000000004</v>
      </c>
      <c r="X131" s="95">
        <v>9429.7819999999992</v>
      </c>
      <c r="Y131" s="95">
        <v>12498.976000000001</v>
      </c>
    </row>
    <row r="132" spans="1:25">
      <c r="A132" s="95"/>
      <c r="B132" s="95"/>
      <c r="C132" s="95"/>
      <c r="D132" s="95"/>
      <c r="E132" s="95"/>
      <c r="F132" s="95"/>
      <c r="G132" s="95"/>
      <c r="H132" s="95"/>
      <c r="I132" s="95"/>
      <c r="J132" s="95"/>
      <c r="K132" s="95"/>
      <c r="L132" s="95"/>
      <c r="M132" s="95"/>
      <c r="N132" s="95"/>
      <c r="O132" s="95">
        <v>3790.9630000000002</v>
      </c>
      <c r="P132" s="95">
        <v>1269.3030000000001</v>
      </c>
      <c r="Q132" s="95">
        <v>1625.92</v>
      </c>
      <c r="R132" s="95">
        <v>77911.474000000002</v>
      </c>
      <c r="S132" s="95">
        <v>27536.697</v>
      </c>
      <c r="T132" s="95">
        <v>19077.333999999999</v>
      </c>
      <c r="U132" s="95"/>
      <c r="V132" s="95">
        <v>7401.7830000000004</v>
      </c>
      <c r="W132" s="95">
        <v>7466.4480000000003</v>
      </c>
      <c r="X132" s="95">
        <v>11396.328</v>
      </c>
      <c r="Y132" s="95">
        <v>11150.985000000001</v>
      </c>
    </row>
    <row r="133" spans="1:25">
      <c r="A133" s="95"/>
      <c r="B133" s="95"/>
      <c r="C133" s="95"/>
      <c r="D133" s="95"/>
      <c r="E133" s="95"/>
      <c r="F133" s="95"/>
      <c r="G133" s="95"/>
      <c r="H133" s="95"/>
      <c r="I133" s="95"/>
      <c r="J133" s="95"/>
      <c r="K133" s="95"/>
      <c r="L133" s="95"/>
      <c r="M133" s="95"/>
      <c r="N133" s="95"/>
      <c r="O133" s="95"/>
      <c r="P133" s="95"/>
      <c r="Q133" s="95"/>
      <c r="R133" s="95"/>
      <c r="S133" s="95"/>
      <c r="T133" s="95"/>
      <c r="U133" s="95"/>
      <c r="V133" s="95"/>
      <c r="W133" s="95"/>
      <c r="X133" s="95"/>
      <c r="Y133" s="95"/>
    </row>
    <row r="134" spans="1:25">
      <c r="A134" s="95"/>
      <c r="B134" s="95"/>
      <c r="C134" s="95"/>
      <c r="D134" s="95"/>
      <c r="E134" s="95"/>
      <c r="F134" s="95"/>
      <c r="G134" s="95"/>
      <c r="H134" s="95"/>
      <c r="I134" s="95"/>
      <c r="J134" s="95"/>
      <c r="K134" s="95"/>
      <c r="L134" s="95"/>
      <c r="M134" s="95"/>
      <c r="N134" s="95"/>
      <c r="O134" s="95"/>
      <c r="P134" s="95"/>
      <c r="Q134" s="95"/>
      <c r="R134" s="95"/>
      <c r="S134" s="95"/>
      <c r="T134" s="95"/>
      <c r="U134" s="95"/>
      <c r="V134" s="95"/>
      <c r="W134" s="95"/>
      <c r="X134" s="95"/>
      <c r="Y134" s="95"/>
    </row>
    <row r="135" spans="1:25">
      <c r="A135" s="95"/>
      <c r="B135" s="95"/>
      <c r="C135" s="95"/>
      <c r="D135" s="95"/>
      <c r="E135" s="95"/>
      <c r="F135" s="95"/>
      <c r="G135" s="95"/>
      <c r="H135" s="95"/>
      <c r="I135" s="95"/>
      <c r="J135" s="95"/>
      <c r="K135" s="95"/>
      <c r="L135" s="95"/>
      <c r="M135" s="95"/>
      <c r="N135" s="95"/>
      <c r="O135" s="95"/>
      <c r="P135" s="95"/>
      <c r="Q135" s="95"/>
      <c r="R135" s="95"/>
      <c r="S135" s="95"/>
      <c r="T135" s="95"/>
      <c r="U135" s="95"/>
      <c r="V135" s="95"/>
      <c r="W135" s="95"/>
      <c r="X135" s="95"/>
      <c r="Y135" s="95"/>
    </row>
    <row r="136" spans="1:25">
      <c r="A136" s="95"/>
      <c r="B136" s="95"/>
      <c r="C136" s="95"/>
      <c r="D136" s="95"/>
      <c r="E136" s="95"/>
      <c r="F136" s="95"/>
      <c r="G136" s="95"/>
      <c r="H136" s="95"/>
      <c r="I136" s="95"/>
      <c r="J136" s="95"/>
      <c r="K136" s="95"/>
      <c r="L136" s="95"/>
      <c r="M136" s="95"/>
      <c r="N136" s="95"/>
      <c r="O136" s="95"/>
      <c r="P136" s="95"/>
      <c r="Q136" s="95"/>
      <c r="R136" s="95"/>
      <c r="S136" s="95"/>
      <c r="T136" s="95"/>
      <c r="U136" s="95"/>
      <c r="V136" s="95"/>
      <c r="W136" s="95"/>
      <c r="X136" s="95"/>
      <c r="Y136" s="95"/>
    </row>
    <row r="137" spans="1:25">
      <c r="A137" s="95"/>
      <c r="B137" s="95"/>
      <c r="C137" s="95"/>
      <c r="D137" s="95"/>
      <c r="E137" s="95"/>
      <c r="F137" s="95"/>
      <c r="G137" s="95"/>
      <c r="H137" s="95"/>
      <c r="I137" s="95"/>
      <c r="J137" s="95"/>
      <c r="K137" s="95"/>
      <c r="L137" s="95"/>
      <c r="M137" s="95"/>
      <c r="N137" s="95"/>
      <c r="O137" s="95"/>
      <c r="P137" s="95"/>
      <c r="Q137" s="95"/>
      <c r="R137" s="95"/>
      <c r="S137" s="95"/>
      <c r="T137" s="95"/>
      <c r="U137" s="95"/>
      <c r="V137" s="95"/>
      <c r="W137" s="95"/>
      <c r="X137" s="95"/>
      <c r="Y137" s="95"/>
    </row>
    <row r="138" spans="1:25">
      <c r="A138" s="95"/>
      <c r="B138" s="95"/>
      <c r="C138" s="95"/>
      <c r="D138" s="95"/>
      <c r="E138" s="95"/>
      <c r="F138" s="95"/>
      <c r="G138" s="95"/>
      <c r="H138" s="95"/>
      <c r="I138" s="95"/>
      <c r="J138" s="95"/>
      <c r="K138" s="95"/>
      <c r="L138" s="95"/>
      <c r="M138" s="95"/>
      <c r="N138" s="95"/>
      <c r="O138" s="95"/>
      <c r="P138" s="95"/>
      <c r="Q138" s="95"/>
      <c r="R138" s="95"/>
      <c r="S138" s="95"/>
      <c r="T138" s="95"/>
      <c r="U138" s="95"/>
      <c r="V138" s="95"/>
      <c r="W138" s="95"/>
      <c r="X138" s="95"/>
      <c r="Y138" s="95"/>
    </row>
    <row r="139" spans="1:25">
      <c r="A139" s="95"/>
      <c r="B139" s="95"/>
      <c r="C139" s="95"/>
      <c r="D139" s="95"/>
      <c r="E139" s="95"/>
      <c r="F139" s="95"/>
      <c r="G139" s="95"/>
      <c r="H139" s="95"/>
      <c r="I139" s="95"/>
      <c r="J139" s="95"/>
      <c r="K139" s="95"/>
      <c r="L139" s="95"/>
      <c r="M139" s="95"/>
      <c r="N139" s="95"/>
      <c r="O139" s="95"/>
      <c r="P139" s="95"/>
      <c r="Q139" s="95"/>
      <c r="R139" s="95"/>
      <c r="S139" s="95"/>
      <c r="T139" s="95"/>
      <c r="U139" s="95"/>
      <c r="V139" s="95"/>
      <c r="W139" s="95"/>
      <c r="X139" s="95"/>
      <c r="Y139" s="95"/>
    </row>
    <row r="140" spans="1:25">
      <c r="A140" s="35"/>
      <c r="B140" s="95"/>
      <c r="C140" s="95"/>
      <c r="D140" s="95"/>
      <c r="E140" s="95"/>
      <c r="F140" s="95"/>
      <c r="G140" s="95"/>
      <c r="H140" s="95"/>
      <c r="I140" s="95"/>
      <c r="J140" s="95"/>
      <c r="K140" s="95"/>
      <c r="L140" s="95"/>
      <c r="M140" s="95"/>
      <c r="N140" s="95"/>
      <c r="O140" s="95"/>
      <c r="P140" s="95"/>
      <c r="Q140" s="95"/>
      <c r="R140" s="95"/>
      <c r="S140" s="95"/>
      <c r="T140" s="95"/>
      <c r="U140" s="95"/>
      <c r="V140" s="95"/>
      <c r="W140" s="95"/>
      <c r="X140" s="95"/>
      <c r="Y140" s="95"/>
    </row>
    <row r="141" spans="1:25">
      <c r="A141" s="95"/>
      <c r="B141" s="95"/>
      <c r="C141" s="95"/>
      <c r="D141" s="95"/>
      <c r="E141" s="95"/>
      <c r="F141" s="95"/>
      <c r="G141" s="95"/>
      <c r="H141" s="95"/>
      <c r="I141" s="95"/>
      <c r="J141" s="95"/>
      <c r="K141" s="95"/>
      <c r="L141" s="95"/>
      <c r="M141" s="95"/>
      <c r="N141" s="95"/>
      <c r="O141" s="95"/>
      <c r="P141" s="95"/>
      <c r="Q141" s="95"/>
      <c r="R141" s="95"/>
      <c r="S141" s="95"/>
      <c r="T141" s="95"/>
      <c r="U141" s="95"/>
      <c r="V141" s="95"/>
      <c r="W141" s="95"/>
      <c r="X141" s="95"/>
      <c r="Y141" s="95"/>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dimension ref="A1:L71"/>
  <sheetViews>
    <sheetView workbookViewId="0"/>
  </sheetViews>
  <sheetFormatPr defaultRowHeight="15"/>
  <cols>
    <col min="2" max="2" width="12.42578125" customWidth="1"/>
    <col min="3" max="3" width="12.85546875" customWidth="1"/>
    <col min="4" max="5" width="13.140625" customWidth="1"/>
  </cols>
  <sheetData>
    <row r="1" spans="1:5">
      <c r="A1" s="4" t="s">
        <v>171</v>
      </c>
    </row>
    <row r="2" spans="1:5" ht="43.5" customHeight="1">
      <c r="B2" s="81" t="s">
        <v>172</v>
      </c>
      <c r="C2" s="81" t="s">
        <v>161</v>
      </c>
      <c r="D2" s="81" t="s">
        <v>162</v>
      </c>
      <c r="E2" s="81" t="s">
        <v>182</v>
      </c>
    </row>
    <row r="3" spans="1:5">
      <c r="A3">
        <v>1990</v>
      </c>
      <c r="B3">
        <f>B4</f>
        <v>67753700</v>
      </c>
      <c r="C3" s="89">
        <f t="shared" ref="C3:D3" si="0">C4</f>
        <v>33507780</v>
      </c>
      <c r="D3" s="89">
        <f t="shared" si="0"/>
        <v>4141221</v>
      </c>
      <c r="E3">
        <f>C3+D3</f>
        <v>37649001</v>
      </c>
    </row>
    <row r="4" spans="1:5">
      <c r="A4">
        <v>1991</v>
      </c>
      <c r="B4">
        <f>B50</f>
        <v>67753700</v>
      </c>
      <c r="C4" s="89">
        <f t="shared" ref="C4" si="1">C50</f>
        <v>33507780</v>
      </c>
      <c r="D4" s="89">
        <f>E50</f>
        <v>4141221</v>
      </c>
      <c r="E4" s="89">
        <f t="shared" ref="E4:E25" si="2">C4+D4</f>
        <v>37649001</v>
      </c>
    </row>
    <row r="5" spans="1:5">
      <c r="A5" s="89">
        <v>1992</v>
      </c>
      <c r="B5" s="71">
        <f>(($B$9/$B$4)^(1/5))*B4</f>
        <v>67813844.326059207</v>
      </c>
      <c r="C5" s="71">
        <f>(($C$9/$C$4)^(1/5))*C4</f>
        <v>33785334.237029865</v>
      </c>
      <c r="D5" s="71">
        <f>(($D$9/$D$4)^(1/5))*D4</f>
        <v>4181993.2144717467</v>
      </c>
      <c r="E5" s="89">
        <f t="shared" si="2"/>
        <v>37967327.451501615</v>
      </c>
    </row>
    <row r="6" spans="1:5">
      <c r="A6" s="89">
        <v>1993</v>
      </c>
      <c r="B6" s="71">
        <f t="shared" ref="B6:B8" si="3">(($B$9/$B$4)^(1/5))*B5</f>
        <v>67874042.041674361</v>
      </c>
      <c r="C6" s="71">
        <f t="shared" ref="C6:C8" si="4">(($C$9/$C$4)^(1/5))*C5</f>
        <v>34065187.532800511</v>
      </c>
      <c r="D6" s="71">
        <f t="shared" ref="D6:D8" si="5">(($D$9/$D$4)^(1/5))*D5</f>
        <v>4223166.8500395734</v>
      </c>
      <c r="E6" s="89">
        <f t="shared" si="2"/>
        <v>38288354.382840082</v>
      </c>
    </row>
    <row r="7" spans="1:5">
      <c r="A7" s="89">
        <v>1994</v>
      </c>
      <c r="B7" s="71">
        <f t="shared" si="3"/>
        <v>67934293.194238871</v>
      </c>
      <c r="C7" s="71">
        <f t="shared" si="4"/>
        <v>34347358.931053266</v>
      </c>
      <c r="D7" s="71">
        <f t="shared" si="5"/>
        <v>4264745.8588777361</v>
      </c>
      <c r="E7" s="89">
        <f t="shared" si="2"/>
        <v>38612104.789930999</v>
      </c>
    </row>
    <row r="8" spans="1:5">
      <c r="A8" s="89">
        <v>1995</v>
      </c>
      <c r="B8" s="71">
        <f t="shared" si="3"/>
        <v>67994597.831188232</v>
      </c>
      <c r="C8" s="71">
        <f t="shared" si="4"/>
        <v>34631867.633274049</v>
      </c>
      <c r="D8" s="71">
        <f t="shared" si="5"/>
        <v>4306734.2320714528</v>
      </c>
      <c r="E8" s="89">
        <f t="shared" si="2"/>
        <v>38938601.8653455</v>
      </c>
    </row>
    <row r="9" spans="1:5">
      <c r="A9" s="89">
        <v>1996</v>
      </c>
      <c r="B9">
        <f>B51</f>
        <v>68054956</v>
      </c>
      <c r="C9" s="89">
        <f t="shared" ref="C9" si="6">C51</f>
        <v>34918733</v>
      </c>
      <c r="D9" s="89">
        <f>E51</f>
        <v>4349136</v>
      </c>
      <c r="E9" s="89">
        <f t="shared" si="2"/>
        <v>39267869</v>
      </c>
    </row>
    <row r="10" spans="1:5">
      <c r="A10" s="89">
        <v>1997</v>
      </c>
      <c r="B10" s="71">
        <f>(($B$14/$B$9)^(1/5))*B9</f>
        <v>67944093.5953224</v>
      </c>
      <c r="C10" s="71">
        <f>(($C$14/$C$9)^(1/5))*C9</f>
        <v>35209145.640922084</v>
      </c>
      <c r="D10" s="71">
        <f>(($D$14/$D$9)^(1/5))*D9</f>
        <v>4436617.1947554071</v>
      </c>
      <c r="E10" s="89">
        <f t="shared" si="2"/>
        <v>39645762.83567749</v>
      </c>
    </row>
    <row r="11" spans="1:5">
      <c r="A11" s="89">
        <v>1998</v>
      </c>
      <c r="B11" s="71">
        <f t="shared" ref="B11:B13" si="7">(($B$14/$B$9)^(1/5))*B10</f>
        <v>67833411.786937758</v>
      </c>
      <c r="C11" s="71">
        <f t="shared" ref="C11:C13" si="8">(($C$14/$C$9)^(1/5))*C10</f>
        <v>35501973.590040125</v>
      </c>
      <c r="D11" s="71">
        <f t="shared" ref="D11:D13" si="9">(($D$14/$D$9)^(1/5))*D10</f>
        <v>4525858.0400335463</v>
      </c>
      <c r="E11" s="89">
        <f t="shared" si="2"/>
        <v>40027831.630073674</v>
      </c>
    </row>
    <row r="12" spans="1:5">
      <c r="A12" s="89">
        <v>1999</v>
      </c>
      <c r="B12" s="71">
        <f t="shared" si="7"/>
        <v>67722910.280652374</v>
      </c>
      <c r="C12" s="71">
        <f t="shared" si="8"/>
        <v>35797236.935025454</v>
      </c>
      <c r="D12" s="71">
        <f t="shared" si="9"/>
        <v>4616893.9305266235</v>
      </c>
      <c r="E12" s="89">
        <f t="shared" si="2"/>
        <v>40414130.865552075</v>
      </c>
    </row>
    <row r="13" spans="1:5">
      <c r="A13" s="89">
        <v>2000</v>
      </c>
      <c r="B13" s="71">
        <f t="shared" si="7"/>
        <v>67612588.782751784</v>
      </c>
      <c r="C13" s="71">
        <f t="shared" si="8"/>
        <v>36094955.930614851</v>
      </c>
      <c r="D13" s="71">
        <f t="shared" si="9"/>
        <v>4709760.9728774391</v>
      </c>
      <c r="E13" s="89">
        <f t="shared" si="2"/>
        <v>40804716.903492287</v>
      </c>
    </row>
    <row r="14" spans="1:5">
      <c r="A14" s="89">
        <v>2001</v>
      </c>
      <c r="B14">
        <f>B52</f>
        <v>67502447</v>
      </c>
      <c r="C14" s="89">
        <f t="shared" ref="C14" si="10">C52</f>
        <v>36395151</v>
      </c>
      <c r="D14" s="89">
        <f>E52</f>
        <v>4804496</v>
      </c>
      <c r="E14" s="89">
        <f t="shared" si="2"/>
        <v>41199647</v>
      </c>
    </row>
    <row r="15" spans="1:5">
      <c r="A15" s="89">
        <v>2002</v>
      </c>
      <c r="B15" s="71">
        <f>(($B$19/$B$14)^(1/5))*B14</f>
        <v>67519297.385301441</v>
      </c>
      <c r="C15" s="71">
        <f>(($C$19/$C$14)^(1/5))*C14</f>
        <v>36298053.493428715</v>
      </c>
      <c r="D15" s="71">
        <f>(($D$19/$D$14)^(1/5))*D14</f>
        <v>4970586.8296319181</v>
      </c>
      <c r="E15" s="89">
        <f t="shared" si="2"/>
        <v>41268640.323060632</v>
      </c>
    </row>
    <row r="16" spans="1:5">
      <c r="A16" s="89">
        <v>2003</v>
      </c>
      <c r="B16" s="71">
        <f t="shared" ref="B16:B18" si="11">(($B$19/$B$14)^(1/5))*B15</f>
        <v>67536151.976902023</v>
      </c>
      <c r="C16" s="71">
        <f t="shared" ref="C16:C18" si="12">(($C$19/$C$14)^(1/5))*C15</f>
        <v>36201215.030315779</v>
      </c>
      <c r="D16" s="71">
        <f t="shared" ref="D16:D18" si="13">(($D$19/$D$14)^(1/5))*D15</f>
        <v>5142419.3986029513</v>
      </c>
      <c r="E16" s="89">
        <f t="shared" si="2"/>
        <v>41343634.428918734</v>
      </c>
    </row>
    <row r="17" spans="1:12">
      <c r="A17" s="89">
        <v>2004</v>
      </c>
      <c r="B17" s="71">
        <f t="shared" si="11"/>
        <v>67553010.775851756</v>
      </c>
      <c r="C17" s="71">
        <f t="shared" si="12"/>
        <v>36104634.919567108</v>
      </c>
      <c r="D17" s="71">
        <f t="shared" si="13"/>
        <v>5320192.1981284861</v>
      </c>
      <c r="E17" s="89">
        <f t="shared" si="2"/>
        <v>41424827.117695592</v>
      </c>
    </row>
    <row r="18" spans="1:12">
      <c r="A18" s="89">
        <v>2005</v>
      </c>
      <c r="B18" s="71">
        <f t="shared" si="11"/>
        <v>67569873.78320089</v>
      </c>
      <c r="C18" s="71">
        <f t="shared" si="12"/>
        <v>36008312.471932352</v>
      </c>
      <c r="D18" s="71">
        <f t="shared" si="13"/>
        <v>5504110.5812405581</v>
      </c>
      <c r="E18" s="89">
        <f t="shared" si="2"/>
        <v>41512423.053172909</v>
      </c>
    </row>
    <row r="19" spans="1:12">
      <c r="A19" s="89">
        <v>2006</v>
      </c>
      <c r="B19">
        <f>B53</f>
        <v>67586741</v>
      </c>
      <c r="C19" s="89">
        <f t="shared" ref="C19" si="14">C53</f>
        <v>35912247</v>
      </c>
      <c r="D19" s="89">
        <f>E53</f>
        <v>5694387</v>
      </c>
      <c r="E19" s="89">
        <f t="shared" si="2"/>
        <v>41606634</v>
      </c>
    </row>
    <row r="20" spans="1:12">
      <c r="A20" s="89">
        <v>2007</v>
      </c>
      <c r="B20" s="71">
        <f>(($B$24/$B$19)^(1/5))*B19</f>
        <v>67022597.935403623</v>
      </c>
      <c r="C20" s="71">
        <f>(($C$24/$C$19)^(1/5))*C19</f>
        <v>35799141.388151094</v>
      </c>
      <c r="D20" s="71">
        <f>(($D$24/$D$19)^(1/5))*D19</f>
        <v>5661666.1154092317</v>
      </c>
      <c r="E20" s="89">
        <f t="shared" si="2"/>
        <v>41460807.503560327</v>
      </c>
    </row>
    <row r="21" spans="1:12">
      <c r="A21" s="89">
        <v>2008</v>
      </c>
      <c r="B21" s="71">
        <f t="shared" ref="B21:B23" si="15">(($B$24/$B$19)^(1/5))*B20</f>
        <v>66463163.744065866</v>
      </c>
      <c r="C21" s="71">
        <f t="shared" ref="C21:C23" si="16">(($C$24/$C$19)^(1/5))*C20</f>
        <v>35686392.002394967</v>
      </c>
      <c r="D21" s="71">
        <f t="shared" ref="D21:D23" si="17">(($D$24/$D$19)^(1/5))*D20</f>
        <v>5629133.2504048394</v>
      </c>
      <c r="E21" s="89">
        <f t="shared" si="2"/>
        <v>41315525.252799809</v>
      </c>
    </row>
    <row r="22" spans="1:12">
      <c r="A22" s="89">
        <v>2009</v>
      </c>
      <c r="B22" s="71">
        <f t="shared" si="15"/>
        <v>65908399.121262886</v>
      </c>
      <c r="C22" s="71">
        <f t="shared" si="16"/>
        <v>35573997.720797643</v>
      </c>
      <c r="D22" s="71">
        <f t="shared" si="17"/>
        <v>5596787.3245953443</v>
      </c>
      <c r="E22" s="89">
        <f t="shared" si="2"/>
        <v>41170785.04539299</v>
      </c>
    </row>
    <row r="23" spans="1:12">
      <c r="A23" s="89">
        <v>2010</v>
      </c>
      <c r="B23" s="71">
        <f t="shared" si="15"/>
        <v>65358265.090345338</v>
      </c>
      <c r="C23" s="71">
        <f t="shared" si="16"/>
        <v>35461957.424958669</v>
      </c>
      <c r="D23" s="71">
        <f t="shared" si="17"/>
        <v>5564627.2637973763</v>
      </c>
      <c r="E23" s="89">
        <f t="shared" si="2"/>
        <v>41026584.688756049</v>
      </c>
    </row>
    <row r="24" spans="1:12">
      <c r="A24" s="89">
        <v>2011</v>
      </c>
      <c r="B24">
        <f>B54</f>
        <v>64812723</v>
      </c>
      <c r="C24" s="89">
        <f t="shared" ref="C24" si="18">C54</f>
        <v>35350270</v>
      </c>
      <c r="D24" s="89">
        <f>E54</f>
        <v>5532652</v>
      </c>
      <c r="E24" s="89">
        <f t="shared" si="2"/>
        <v>40882922</v>
      </c>
    </row>
    <row r="25" spans="1:12">
      <c r="A25" s="89">
        <v>2012</v>
      </c>
      <c r="B25" s="71">
        <f>B24</f>
        <v>64812723</v>
      </c>
      <c r="C25" s="71">
        <f t="shared" ref="C25:D25" si="19">C24</f>
        <v>35350270</v>
      </c>
      <c r="D25" s="71">
        <f t="shared" si="19"/>
        <v>5532652</v>
      </c>
      <c r="E25" s="89">
        <f t="shared" si="2"/>
        <v>40882922</v>
      </c>
    </row>
    <row r="27" spans="1:12" ht="30.75" customHeight="1">
      <c r="A27" s="349" t="s">
        <v>183</v>
      </c>
      <c r="B27" s="349"/>
      <c r="C27" s="349"/>
      <c r="D27" s="349"/>
      <c r="E27" s="349"/>
      <c r="F27" s="349"/>
      <c r="G27" s="349"/>
      <c r="H27" s="349"/>
      <c r="I27" s="349"/>
      <c r="J27" s="349"/>
      <c r="K27" s="349"/>
      <c r="L27" s="349"/>
    </row>
    <row r="28" spans="1:12" ht="29.25" customHeight="1">
      <c r="A28" s="349"/>
      <c r="B28" s="349"/>
      <c r="C28" s="349"/>
      <c r="D28" s="349"/>
      <c r="E28" s="349"/>
      <c r="F28" s="349"/>
      <c r="G28" s="349"/>
      <c r="H28" s="349"/>
      <c r="I28" s="349"/>
      <c r="J28" s="349"/>
      <c r="K28" s="349"/>
      <c r="L28" s="349"/>
    </row>
    <row r="44" spans="1:10">
      <c r="A44" s="89" t="s">
        <v>157</v>
      </c>
      <c r="B44" s="89"/>
      <c r="C44" s="89"/>
      <c r="D44" s="89"/>
      <c r="E44" s="89"/>
      <c r="F44" s="89"/>
      <c r="G44" s="89"/>
      <c r="H44" s="89"/>
      <c r="I44" s="89"/>
      <c r="J44" s="89"/>
    </row>
    <row r="45" spans="1:10">
      <c r="A45" s="89" t="s">
        <v>0</v>
      </c>
      <c r="B45" s="89"/>
      <c r="C45" s="89"/>
      <c r="D45" s="89"/>
      <c r="E45" s="89"/>
      <c r="F45" s="89"/>
      <c r="G45" s="89"/>
      <c r="H45" s="89"/>
      <c r="I45" s="89"/>
      <c r="J45" s="89"/>
    </row>
    <row r="46" spans="1:10">
      <c r="A46" s="89" t="s">
        <v>158</v>
      </c>
      <c r="B46" s="89"/>
      <c r="C46" s="89"/>
      <c r="D46" s="89"/>
      <c r="E46" s="89"/>
      <c r="F46" s="89"/>
      <c r="G46" s="89"/>
      <c r="H46" s="89"/>
      <c r="I46" s="89"/>
      <c r="J46" s="89"/>
    </row>
    <row r="47" spans="1:10">
      <c r="A47" s="89" t="s">
        <v>1</v>
      </c>
      <c r="B47" s="89" t="s">
        <v>2</v>
      </c>
      <c r="C47" s="89" t="s">
        <v>2</v>
      </c>
      <c r="D47" s="89" t="s">
        <v>2</v>
      </c>
      <c r="E47" s="89" t="s">
        <v>2</v>
      </c>
      <c r="F47" s="89" t="s">
        <v>2</v>
      </c>
      <c r="G47" s="89"/>
      <c r="H47" s="89"/>
      <c r="I47" s="89"/>
      <c r="J47" s="89"/>
    </row>
    <row r="48" spans="1:10">
      <c r="A48" s="89" t="s">
        <v>159</v>
      </c>
      <c r="B48" s="89" t="s">
        <v>160</v>
      </c>
      <c r="C48" s="89" t="s">
        <v>161</v>
      </c>
      <c r="D48" s="89" t="s">
        <v>173</v>
      </c>
      <c r="E48" s="89" t="s">
        <v>162</v>
      </c>
      <c r="F48" s="89" t="s">
        <v>174</v>
      </c>
      <c r="G48" s="89"/>
      <c r="H48" s="89"/>
      <c r="I48" s="89"/>
      <c r="J48" s="89"/>
    </row>
    <row r="49" spans="1:10">
      <c r="A49" s="89" t="s">
        <v>163</v>
      </c>
      <c r="B49" s="89" t="s">
        <v>164</v>
      </c>
      <c r="C49" s="89" t="s">
        <v>164</v>
      </c>
      <c r="D49" s="89" t="s">
        <v>164</v>
      </c>
      <c r="E49" s="89" t="s">
        <v>164</v>
      </c>
      <c r="F49" s="89" t="s">
        <v>164</v>
      </c>
      <c r="G49" s="89"/>
      <c r="H49" s="89"/>
      <c r="I49" s="89"/>
      <c r="J49" s="89"/>
    </row>
    <row r="50" spans="1:10">
      <c r="A50" s="89">
        <v>1991</v>
      </c>
      <c r="B50" s="89">
        <v>67753700</v>
      </c>
      <c r="C50" s="89">
        <v>33507780</v>
      </c>
      <c r="D50" s="89">
        <v>7920948</v>
      </c>
      <c r="E50" s="89">
        <v>4141221</v>
      </c>
      <c r="F50" s="89">
        <v>22183752</v>
      </c>
      <c r="G50" s="89"/>
      <c r="H50" s="89"/>
      <c r="I50" s="89"/>
      <c r="J50" s="89"/>
    </row>
    <row r="51" spans="1:10">
      <c r="A51" s="89">
        <v>1996</v>
      </c>
      <c r="B51" s="89">
        <v>68054956</v>
      </c>
      <c r="C51" s="89">
        <v>34918733</v>
      </c>
      <c r="D51" s="89">
        <v>6260725</v>
      </c>
      <c r="E51" s="89">
        <v>4349136</v>
      </c>
      <c r="F51" s="89">
        <v>22526362</v>
      </c>
      <c r="G51" s="89"/>
      <c r="H51" s="89"/>
      <c r="I51" s="89"/>
      <c r="J51" s="89"/>
    </row>
    <row r="52" spans="1:10">
      <c r="A52" s="89">
        <v>2001</v>
      </c>
      <c r="B52" s="89">
        <v>67502447</v>
      </c>
      <c r="C52" s="89">
        <v>36395151</v>
      </c>
      <c r="D52" s="89">
        <v>4680399</v>
      </c>
      <c r="E52" s="89">
        <v>4804496</v>
      </c>
      <c r="F52" s="89">
        <v>21622401</v>
      </c>
      <c r="G52" s="89"/>
      <c r="H52" s="89"/>
      <c r="I52" s="89"/>
      <c r="J52" s="89"/>
    </row>
    <row r="53" spans="1:10">
      <c r="A53" s="89">
        <v>2006</v>
      </c>
      <c r="B53" s="89">
        <v>67586741</v>
      </c>
      <c r="C53" s="89">
        <v>35912247</v>
      </c>
      <c r="D53" s="89">
        <v>3505573</v>
      </c>
      <c r="E53" s="89">
        <v>5694387</v>
      </c>
      <c r="F53" s="89">
        <v>22474533</v>
      </c>
      <c r="G53" s="89"/>
      <c r="H53" s="89"/>
      <c r="I53" s="89"/>
      <c r="J53" s="89"/>
    </row>
    <row r="54" spans="1:10">
      <c r="A54" s="89">
        <v>2011</v>
      </c>
      <c r="B54" s="89">
        <v>64812723</v>
      </c>
      <c r="C54" s="89">
        <v>35350270</v>
      </c>
      <c r="D54" s="89">
        <v>2085196</v>
      </c>
      <c r="E54" s="89">
        <v>5532652</v>
      </c>
      <c r="F54" s="89">
        <v>21844605</v>
      </c>
      <c r="G54" s="89"/>
      <c r="H54" s="89"/>
      <c r="I54" s="89"/>
      <c r="J54" s="89"/>
    </row>
    <row r="55" spans="1:10">
      <c r="A55" s="89" t="s">
        <v>4</v>
      </c>
      <c r="B55" s="89"/>
      <c r="C55" s="89"/>
      <c r="D55" s="89"/>
      <c r="E55" s="89"/>
      <c r="F55" s="89"/>
      <c r="G55" s="89"/>
      <c r="H55" s="89"/>
      <c r="I55" s="89"/>
      <c r="J55" s="89"/>
    </row>
    <row r="56" spans="1:10">
      <c r="A56" s="89">
        <v>1</v>
      </c>
      <c r="B56" s="89" t="s">
        <v>165</v>
      </c>
      <c r="C56" s="89"/>
      <c r="D56" s="89"/>
      <c r="E56" s="89"/>
      <c r="F56" s="89"/>
      <c r="G56" s="89"/>
      <c r="H56" s="89"/>
      <c r="I56" s="89"/>
      <c r="J56" s="89"/>
    </row>
    <row r="57" spans="1:10">
      <c r="A57" s="89">
        <v>2</v>
      </c>
      <c r="B57" s="89" t="s">
        <v>166</v>
      </c>
      <c r="C57" s="89"/>
      <c r="D57" s="89"/>
      <c r="E57" s="89"/>
      <c r="F57" s="89"/>
      <c r="G57" s="89"/>
      <c r="H57" s="89"/>
      <c r="I57" s="89"/>
      <c r="J57" s="89"/>
    </row>
    <row r="58" spans="1:10">
      <c r="A58" s="89">
        <v>3</v>
      </c>
      <c r="B58" s="89" t="s">
        <v>167</v>
      </c>
      <c r="C58" s="89"/>
      <c r="D58" s="89"/>
      <c r="E58" s="89"/>
      <c r="F58" s="89"/>
      <c r="G58" s="89"/>
      <c r="H58" s="89"/>
      <c r="I58" s="89"/>
      <c r="J58" s="89"/>
    </row>
    <row r="59" spans="1:10">
      <c r="A59" s="89">
        <v>4</v>
      </c>
      <c r="B59" s="89" t="s">
        <v>168</v>
      </c>
      <c r="C59" s="89"/>
      <c r="D59" s="89"/>
      <c r="E59" s="89"/>
      <c r="F59" s="89"/>
      <c r="G59" s="89"/>
      <c r="H59" s="89"/>
      <c r="I59" s="89"/>
      <c r="J59" s="89"/>
    </row>
    <row r="60" spans="1:10" s="89" customFormat="1">
      <c r="A60" s="89">
        <v>5</v>
      </c>
      <c r="B60" s="72" t="s">
        <v>175</v>
      </c>
    </row>
    <row r="61" spans="1:10" s="89" customFormat="1">
      <c r="A61" s="89">
        <v>6</v>
      </c>
      <c r="B61" s="72" t="s">
        <v>176</v>
      </c>
    </row>
    <row r="62" spans="1:10" s="89" customFormat="1">
      <c r="A62" s="89">
        <v>7</v>
      </c>
      <c r="B62" s="72" t="s">
        <v>177</v>
      </c>
    </row>
    <row r="63" spans="1:10" s="89" customFormat="1">
      <c r="A63" s="89">
        <v>8</v>
      </c>
      <c r="B63" s="72" t="s">
        <v>178</v>
      </c>
    </row>
    <row r="64" spans="1:10" s="89" customFormat="1">
      <c r="A64" s="89">
        <v>9</v>
      </c>
      <c r="B64" s="72" t="s">
        <v>179</v>
      </c>
    </row>
    <row r="65" spans="1:10" s="89" customFormat="1">
      <c r="A65" s="89">
        <v>10</v>
      </c>
      <c r="B65" s="72" t="s">
        <v>180</v>
      </c>
    </row>
    <row r="66" spans="1:10" s="89" customFormat="1">
      <c r="A66" s="89">
        <v>11</v>
      </c>
      <c r="B66" s="72" t="s">
        <v>181</v>
      </c>
    </row>
    <row r="67" spans="1:10" s="89" customFormat="1"/>
    <row r="68" spans="1:10" s="89" customFormat="1"/>
    <row r="69" spans="1:10">
      <c r="A69" s="89" t="s">
        <v>5</v>
      </c>
      <c r="B69" s="89"/>
      <c r="C69" s="89"/>
      <c r="D69" s="89"/>
      <c r="E69" s="89"/>
      <c r="F69" s="89"/>
      <c r="G69" s="89"/>
      <c r="H69" s="89"/>
      <c r="I69" s="89"/>
      <c r="J69" s="89"/>
    </row>
    <row r="70" spans="1:10">
      <c r="A70" s="89" t="s">
        <v>169</v>
      </c>
      <c r="B70" s="89"/>
      <c r="C70" s="89"/>
      <c r="D70" s="89"/>
      <c r="E70" s="89"/>
      <c r="F70" s="89"/>
      <c r="G70" s="89"/>
      <c r="H70" s="89"/>
      <c r="I70" s="89"/>
      <c r="J70" s="89"/>
    </row>
    <row r="71" spans="1:10">
      <c r="A71" s="89" t="s">
        <v>170</v>
      </c>
      <c r="B71" s="89"/>
      <c r="C71" s="89"/>
      <c r="D71" s="89"/>
      <c r="E71" s="89"/>
      <c r="F71" s="89"/>
      <c r="G71" s="89"/>
      <c r="H71" s="89"/>
      <c r="I71" s="89"/>
      <c r="J71" s="89"/>
    </row>
  </sheetData>
  <mergeCells count="1">
    <mergeCell ref="A27:L28"/>
  </mergeCells>
  <pageMargins left="0.7" right="0.7" top="0.75" bottom="0.75" header="0.3" footer="0.3"/>
</worksheet>
</file>

<file path=xl/worksheets/sheet24.xml><?xml version="1.0" encoding="utf-8"?>
<worksheet xmlns="http://schemas.openxmlformats.org/spreadsheetml/2006/main" xmlns:r="http://schemas.openxmlformats.org/officeDocument/2006/relationships">
  <dimension ref="A1:R36"/>
  <sheetViews>
    <sheetView workbookViewId="0">
      <selection activeCell="J2" sqref="J2"/>
    </sheetView>
  </sheetViews>
  <sheetFormatPr defaultRowHeight="15"/>
  <cols>
    <col min="2" max="2" width="14.42578125" customWidth="1"/>
    <col min="3" max="3" width="14.85546875" customWidth="1"/>
    <col min="4" max="4" width="17" customWidth="1"/>
    <col min="5" max="5" width="13" customWidth="1"/>
    <col min="6" max="6" width="11.85546875" customWidth="1"/>
    <col min="7" max="7" width="12.42578125" customWidth="1"/>
    <col min="8" max="8" width="10.140625" customWidth="1"/>
    <col min="9" max="9" width="11.7109375" customWidth="1"/>
    <col min="10" max="10" width="16.140625" customWidth="1"/>
    <col min="11" max="11" width="17.42578125" customWidth="1"/>
    <col min="12" max="12" width="15" customWidth="1"/>
    <col min="13" max="13" width="15.28515625" customWidth="1"/>
    <col min="14" max="14" width="13.85546875" customWidth="1"/>
    <col min="15" max="15" width="15.7109375" customWidth="1"/>
    <col min="16" max="16" width="14.85546875" customWidth="1"/>
  </cols>
  <sheetData>
    <row r="1" spans="1:18" s="31" customFormat="1">
      <c r="A1" s="23" t="s">
        <v>80</v>
      </c>
      <c r="B1" s="3"/>
      <c r="C1" s="3"/>
      <c r="D1" s="3"/>
      <c r="E1" s="3"/>
      <c r="F1" s="3"/>
      <c r="G1" s="3"/>
      <c r="H1" s="3"/>
      <c r="I1" s="3"/>
      <c r="J1" s="3"/>
      <c r="K1" s="3"/>
      <c r="L1" s="3"/>
      <c r="M1" s="3"/>
      <c r="N1" s="3"/>
    </row>
    <row r="2" spans="1:18" ht="90">
      <c r="A2" s="11"/>
      <c r="B2" s="7" t="s">
        <v>21</v>
      </c>
      <c r="C2" s="7" t="s">
        <v>22</v>
      </c>
      <c r="D2" s="7" t="s">
        <v>23</v>
      </c>
      <c r="E2" s="7" t="s">
        <v>24</v>
      </c>
      <c r="F2" s="7" t="s">
        <v>25</v>
      </c>
      <c r="G2" s="7" t="s">
        <v>26</v>
      </c>
      <c r="H2" s="7" t="s">
        <v>27</v>
      </c>
      <c r="I2" s="7" t="s">
        <v>28</v>
      </c>
      <c r="J2" s="7" t="s">
        <v>29</v>
      </c>
      <c r="K2" s="7" t="s">
        <v>30</v>
      </c>
      <c r="L2" s="7" t="s">
        <v>31</v>
      </c>
      <c r="M2" s="7" t="s">
        <v>32</v>
      </c>
      <c r="N2" s="7" t="s">
        <v>33</v>
      </c>
      <c r="O2" s="74" t="s">
        <v>149</v>
      </c>
      <c r="P2" s="74" t="s">
        <v>148</v>
      </c>
      <c r="Q2" s="21"/>
      <c r="R2" s="21"/>
    </row>
    <row r="3" spans="1:18" s="19" customFormat="1">
      <c r="A3" s="5">
        <v>2005</v>
      </c>
      <c r="B3" s="13">
        <v>933752.69695479516</v>
      </c>
      <c r="C3" s="13">
        <v>1258449.6656364496</v>
      </c>
      <c r="D3" s="13" t="s">
        <v>34</v>
      </c>
      <c r="E3" s="13" t="s">
        <v>34</v>
      </c>
      <c r="F3" s="13" t="s">
        <v>34</v>
      </c>
      <c r="G3" s="13">
        <v>259763.56950672643</v>
      </c>
      <c r="H3" s="13">
        <v>19225.379476505073</v>
      </c>
      <c r="I3" s="13" t="s">
        <v>34</v>
      </c>
      <c r="J3" s="13" t="s">
        <v>34</v>
      </c>
      <c r="K3" s="13" t="s">
        <v>34</v>
      </c>
      <c r="L3" s="13">
        <v>27685784.225134164</v>
      </c>
      <c r="M3" s="13">
        <v>135449.35013380909</v>
      </c>
      <c r="N3" s="13">
        <v>2700776.1545201833</v>
      </c>
      <c r="O3" s="13">
        <v>376011.99586782372</v>
      </c>
      <c r="P3" s="13">
        <v>1590323.0246731725</v>
      </c>
      <c r="Q3" s="21"/>
      <c r="R3" s="21"/>
    </row>
    <row r="4" spans="1:18">
      <c r="A4" s="9">
        <v>2006</v>
      </c>
      <c r="B4" s="10">
        <v>1079728.3841401779</v>
      </c>
      <c r="C4" s="10">
        <v>1228446.7567672697</v>
      </c>
      <c r="D4" s="10" t="s">
        <v>34</v>
      </c>
      <c r="E4" s="10" t="s">
        <v>34</v>
      </c>
      <c r="F4" s="10" t="s">
        <v>34</v>
      </c>
      <c r="G4" s="10">
        <v>254461.71437280596</v>
      </c>
      <c r="H4" s="10">
        <v>20840.652027544322</v>
      </c>
      <c r="I4" s="10" t="s">
        <v>34</v>
      </c>
      <c r="J4" s="10" t="s">
        <v>34</v>
      </c>
      <c r="K4" s="10" t="s">
        <v>34</v>
      </c>
      <c r="L4" s="10">
        <v>27690382.693868585</v>
      </c>
      <c r="M4" s="10">
        <v>119620.56520877453</v>
      </c>
      <c r="N4" s="10">
        <v>2360871.9824704025</v>
      </c>
      <c r="O4" s="10">
        <v>384446.89180983987</v>
      </c>
      <c r="P4" s="10">
        <v>1374882.1990257762</v>
      </c>
      <c r="Q4" s="21"/>
      <c r="R4" s="21"/>
    </row>
    <row r="5" spans="1:18">
      <c r="A5" s="5">
        <v>2007</v>
      </c>
      <c r="B5" s="13">
        <v>1248524.7831893545</v>
      </c>
      <c r="C5" s="13">
        <v>1199159.1522644002</v>
      </c>
      <c r="D5" s="13" t="s">
        <v>34</v>
      </c>
      <c r="E5" s="13" t="s">
        <v>34</v>
      </c>
      <c r="F5" s="13" t="s">
        <v>34</v>
      </c>
      <c r="G5" s="13">
        <v>249268.07174887889</v>
      </c>
      <c r="H5" s="13">
        <v>22591.636095608716</v>
      </c>
      <c r="I5" s="13" t="s">
        <v>34</v>
      </c>
      <c r="J5" s="13" t="s">
        <v>34</v>
      </c>
      <c r="K5" s="13" t="s">
        <v>34</v>
      </c>
      <c r="L5" s="13">
        <v>27694981.92638538</v>
      </c>
      <c r="M5" s="13">
        <v>105641.55240856379</v>
      </c>
      <c r="N5" s="13">
        <v>2063746.1969164736</v>
      </c>
      <c r="O5" s="13">
        <v>393071.00370861986</v>
      </c>
      <c r="P5" s="13">
        <v>1188627.1102604649</v>
      </c>
      <c r="Q5" s="21"/>
      <c r="R5" s="21"/>
    </row>
    <row r="6" spans="1:18">
      <c r="A6" s="9">
        <v>2008</v>
      </c>
      <c r="B6" s="10">
        <v>1257260.3316061329</v>
      </c>
      <c r="C6" s="10">
        <v>1148539.6900249105</v>
      </c>
      <c r="D6" s="10">
        <v>346.00000000000017</v>
      </c>
      <c r="E6" s="10" t="s">
        <v>34</v>
      </c>
      <c r="F6" s="10" t="s">
        <v>34</v>
      </c>
      <c r="G6" s="10">
        <v>270048.82078430854</v>
      </c>
      <c r="H6" s="10">
        <v>21763.644970007503</v>
      </c>
      <c r="I6" s="10">
        <v>319053.99999999983</v>
      </c>
      <c r="J6" s="10">
        <v>103072.99999999999</v>
      </c>
      <c r="K6" s="10">
        <v>9.0000000000000018</v>
      </c>
      <c r="L6" s="10">
        <v>26944092.081961162</v>
      </c>
      <c r="M6" s="10">
        <v>50941.974195317285</v>
      </c>
      <c r="N6" s="10">
        <v>1860980.0611260256</v>
      </c>
      <c r="O6" s="10">
        <v>352519.20641786873</v>
      </c>
      <c r="P6" s="10">
        <v>1121402.0338336546</v>
      </c>
      <c r="Q6" s="21"/>
      <c r="R6" s="21"/>
    </row>
    <row r="7" spans="1:18">
      <c r="A7" s="5">
        <v>2009</v>
      </c>
      <c r="B7" s="13">
        <v>1266057</v>
      </c>
      <c r="C7" s="13">
        <v>1100057</v>
      </c>
      <c r="D7" s="13">
        <v>346</v>
      </c>
      <c r="E7" s="13" t="s">
        <v>34</v>
      </c>
      <c r="F7" s="13" t="s">
        <v>34</v>
      </c>
      <c r="G7" s="13">
        <v>292562</v>
      </c>
      <c r="H7" s="13">
        <v>20966</v>
      </c>
      <c r="I7" s="13">
        <v>319054</v>
      </c>
      <c r="J7" s="13">
        <v>103073</v>
      </c>
      <c r="K7" s="13">
        <v>9</v>
      </c>
      <c r="L7" s="13">
        <v>26213561</v>
      </c>
      <c r="M7" s="13">
        <v>24565</v>
      </c>
      <c r="N7" s="13">
        <v>1678136</v>
      </c>
      <c r="O7" s="13">
        <v>316151</v>
      </c>
      <c r="P7" s="13">
        <v>1057979</v>
      </c>
      <c r="Q7" s="21"/>
      <c r="R7" s="21"/>
    </row>
    <row r="8" spans="1:18">
      <c r="A8" s="9">
        <v>2010</v>
      </c>
      <c r="B8" s="10">
        <v>1092166.194799582</v>
      </c>
      <c r="C8" s="10">
        <v>976238.74249540048</v>
      </c>
      <c r="D8" s="10">
        <v>449.89998888641924</v>
      </c>
      <c r="E8" s="10" t="s">
        <v>34</v>
      </c>
      <c r="F8" s="10" t="s">
        <v>34</v>
      </c>
      <c r="G8" s="10">
        <v>319376.19851203711</v>
      </c>
      <c r="H8" s="10">
        <v>26554.256005393945</v>
      </c>
      <c r="I8" s="10">
        <v>288053.98376693192</v>
      </c>
      <c r="J8" s="10">
        <v>112931.07825572205</v>
      </c>
      <c r="K8" s="10">
        <v>15.297058540778357</v>
      </c>
      <c r="L8" s="10">
        <v>24933462.173971623</v>
      </c>
      <c r="M8" s="10">
        <v>24135.240728030887</v>
      </c>
      <c r="N8" s="10">
        <v>1558901.5969277858</v>
      </c>
      <c r="O8" s="10">
        <v>302156.25416496035</v>
      </c>
      <c r="P8" s="10">
        <v>1067009.4599126102</v>
      </c>
      <c r="Q8" s="21"/>
      <c r="R8" s="21"/>
    </row>
    <row r="9" spans="1:18">
      <c r="A9" s="5">
        <v>2011</v>
      </c>
      <c r="B9" s="13">
        <v>942159</v>
      </c>
      <c r="C9" s="13">
        <v>866357</v>
      </c>
      <c r="D9" s="13">
        <v>585</v>
      </c>
      <c r="E9" s="13" t="s">
        <v>34</v>
      </c>
      <c r="F9" s="13" t="s">
        <v>34</v>
      </c>
      <c r="G9" s="13">
        <v>348648</v>
      </c>
      <c r="H9" s="13">
        <v>33632</v>
      </c>
      <c r="I9" s="13">
        <v>260066</v>
      </c>
      <c r="J9" s="13">
        <v>123732</v>
      </c>
      <c r="K9" s="13">
        <v>26</v>
      </c>
      <c r="L9" s="13">
        <v>23715875</v>
      </c>
      <c r="M9" s="13">
        <v>23713</v>
      </c>
      <c r="N9" s="13">
        <v>1448139</v>
      </c>
      <c r="O9" s="13">
        <v>288781</v>
      </c>
      <c r="P9" s="13">
        <v>1076117</v>
      </c>
      <c r="Q9" s="21"/>
      <c r="R9" s="21"/>
    </row>
    <row r="10" spans="1:18">
      <c r="A10" s="9">
        <v>2012</v>
      </c>
      <c r="B10" s="10">
        <v>1003793.9560980628</v>
      </c>
      <c r="C10" s="10">
        <v>901155.62843717495</v>
      </c>
      <c r="D10" s="10">
        <v>615.21947303381114</v>
      </c>
      <c r="E10" s="10" t="s">
        <v>34</v>
      </c>
      <c r="F10" s="10" t="s">
        <v>34</v>
      </c>
      <c r="G10" s="10">
        <v>374246.73385348317</v>
      </c>
      <c r="H10" s="10">
        <v>55595.698538645956</v>
      </c>
      <c r="I10" s="10">
        <v>311527.44558385218</v>
      </c>
      <c r="J10" s="10">
        <v>128909.18817524218</v>
      </c>
      <c r="K10" s="10">
        <v>29.732137494637009</v>
      </c>
      <c r="L10" s="10">
        <v>24656890.361489214</v>
      </c>
      <c r="M10" s="10">
        <v>22693.587949022069</v>
      </c>
      <c r="N10" s="10">
        <v>1492092.4689240942</v>
      </c>
      <c r="O10" s="10">
        <v>275727.47629498231</v>
      </c>
      <c r="P10" s="10">
        <v>1108423.0703043861</v>
      </c>
      <c r="Q10" s="21"/>
      <c r="R10" s="21"/>
    </row>
    <row r="11" spans="1:18">
      <c r="A11" s="5">
        <v>2013</v>
      </c>
      <c r="B11" s="13">
        <v>1069461</v>
      </c>
      <c r="C11" s="13">
        <v>937352</v>
      </c>
      <c r="D11" s="13">
        <v>647</v>
      </c>
      <c r="E11" s="13" t="s">
        <v>34</v>
      </c>
      <c r="F11" s="13" t="s">
        <v>34</v>
      </c>
      <c r="G11" s="13">
        <v>401725</v>
      </c>
      <c r="H11" s="13">
        <v>91903</v>
      </c>
      <c r="I11" s="13">
        <v>373172</v>
      </c>
      <c r="J11" s="13">
        <v>134303</v>
      </c>
      <c r="K11" s="13">
        <v>34</v>
      </c>
      <c r="L11" s="13">
        <v>25635244</v>
      </c>
      <c r="M11" s="13">
        <v>21718</v>
      </c>
      <c r="N11" s="13">
        <v>1537380</v>
      </c>
      <c r="O11" s="13">
        <v>263264</v>
      </c>
      <c r="P11" s="13">
        <v>1141699</v>
      </c>
      <c r="Q11" s="21"/>
      <c r="R11" s="21"/>
    </row>
    <row r="12" spans="1:18">
      <c r="A12" s="21"/>
      <c r="B12" s="21"/>
      <c r="C12" s="21"/>
      <c r="D12" s="21"/>
      <c r="E12" s="21"/>
      <c r="F12" s="21"/>
      <c r="G12" s="21"/>
      <c r="H12" s="21"/>
      <c r="I12" s="21"/>
      <c r="J12" s="21"/>
      <c r="K12" s="21"/>
      <c r="L12" s="21"/>
      <c r="M12" s="21"/>
      <c r="N12" s="21"/>
      <c r="O12" s="21"/>
      <c r="P12" s="21"/>
      <c r="Q12" s="21"/>
      <c r="R12" s="21"/>
    </row>
    <row r="13" spans="1:18">
      <c r="A13" s="344" t="s">
        <v>323</v>
      </c>
      <c r="B13" s="344"/>
      <c r="C13" s="344"/>
      <c r="D13" s="344"/>
      <c r="E13" s="344"/>
      <c r="F13" s="344"/>
      <c r="G13" s="344"/>
      <c r="H13" s="344"/>
      <c r="I13" s="344"/>
      <c r="J13" s="344"/>
      <c r="K13" s="344"/>
      <c r="L13" s="21"/>
      <c r="M13" s="21"/>
      <c r="N13" s="21"/>
      <c r="O13" s="21"/>
      <c r="P13" s="21"/>
      <c r="Q13" s="21"/>
      <c r="R13" s="21"/>
    </row>
    <row r="14" spans="1:18">
      <c r="A14" s="344"/>
      <c r="B14" s="344"/>
      <c r="C14" s="344"/>
      <c r="D14" s="344"/>
      <c r="E14" s="344"/>
      <c r="F14" s="344"/>
      <c r="G14" s="344"/>
      <c r="H14" s="344"/>
      <c r="I14" s="344"/>
      <c r="J14" s="344"/>
      <c r="K14" s="344"/>
      <c r="L14" s="21"/>
      <c r="M14" s="95"/>
      <c r="N14" s="21"/>
      <c r="O14" s="21"/>
      <c r="P14" s="21"/>
      <c r="Q14" s="21"/>
      <c r="R14" s="21"/>
    </row>
    <row r="15" spans="1:18">
      <c r="A15" s="344"/>
      <c r="B15" s="344"/>
      <c r="C15" s="344"/>
      <c r="D15" s="344"/>
      <c r="E15" s="344"/>
      <c r="F15" s="344"/>
      <c r="G15" s="344"/>
      <c r="H15" s="344"/>
      <c r="I15" s="344"/>
      <c r="J15" s="344"/>
      <c r="K15" s="344"/>
      <c r="L15" s="21"/>
      <c r="M15" s="95"/>
      <c r="N15" s="21"/>
      <c r="O15" s="21"/>
      <c r="P15" s="21"/>
      <c r="Q15" s="21"/>
      <c r="R15" s="21"/>
    </row>
    <row r="16" spans="1:18">
      <c r="A16" s="21"/>
      <c r="B16" s="21"/>
      <c r="C16" s="21"/>
      <c r="D16" s="21"/>
      <c r="E16" s="21"/>
      <c r="F16" s="21"/>
      <c r="G16" s="21"/>
      <c r="H16" s="21"/>
      <c r="I16" s="21"/>
      <c r="J16" s="21"/>
      <c r="K16" s="21"/>
      <c r="L16" s="21"/>
      <c r="M16" s="95"/>
      <c r="N16" s="21"/>
      <c r="O16" s="21"/>
      <c r="P16" s="21"/>
      <c r="Q16" s="21"/>
      <c r="R16" s="21"/>
    </row>
    <row r="17" spans="1:17">
      <c r="A17" s="184" t="s">
        <v>20</v>
      </c>
      <c r="B17" s="19"/>
      <c r="C17" s="19"/>
      <c r="D17" s="19"/>
      <c r="E17" s="19"/>
      <c r="F17" s="19"/>
      <c r="G17" s="19"/>
      <c r="H17" s="19"/>
      <c r="I17" s="19"/>
      <c r="J17" s="19"/>
      <c r="K17" s="19"/>
      <c r="L17" s="19"/>
      <c r="M17" s="19"/>
      <c r="N17" s="19"/>
      <c r="O17" s="89"/>
      <c r="P17" s="89"/>
      <c r="Q17" s="89"/>
    </row>
    <row r="18" spans="1:17">
      <c r="A18" s="19" t="s">
        <v>4</v>
      </c>
      <c r="B18" s="19"/>
      <c r="C18" s="19"/>
      <c r="D18" s="19"/>
      <c r="E18" s="19"/>
      <c r="F18" s="19"/>
      <c r="G18" s="19"/>
      <c r="H18" s="19"/>
      <c r="I18" s="19"/>
      <c r="J18" s="19"/>
      <c r="K18" s="19"/>
      <c r="L18" s="19"/>
      <c r="M18" s="19"/>
      <c r="N18" s="19"/>
    </row>
    <row r="19" spans="1:17">
      <c r="A19" s="19">
        <v>1</v>
      </c>
      <c r="B19" s="19" t="s">
        <v>35</v>
      </c>
      <c r="C19" s="19"/>
      <c r="D19" s="19"/>
      <c r="E19" s="19"/>
      <c r="F19" s="19"/>
      <c r="G19" s="19"/>
      <c r="H19" s="19"/>
      <c r="I19" s="19"/>
      <c r="J19" s="19"/>
      <c r="K19" s="19"/>
      <c r="L19" s="19"/>
      <c r="M19" s="19"/>
      <c r="N19" s="19"/>
    </row>
    <row r="20" spans="1:17">
      <c r="A20" s="19">
        <v>2</v>
      </c>
      <c r="B20" s="19" t="s">
        <v>36</v>
      </c>
      <c r="C20" s="19"/>
      <c r="D20" s="19"/>
      <c r="E20" s="19"/>
      <c r="F20" s="19"/>
      <c r="G20" s="19"/>
      <c r="H20" s="19"/>
      <c r="I20" s="19"/>
      <c r="J20" s="19"/>
      <c r="K20" s="19"/>
      <c r="L20" s="19"/>
      <c r="M20" s="19"/>
      <c r="N20" s="19"/>
    </row>
    <row r="21" spans="1:17">
      <c r="A21" s="19">
        <v>3</v>
      </c>
      <c r="B21" s="19" t="s">
        <v>37</v>
      </c>
      <c r="C21" s="19"/>
      <c r="D21" s="19"/>
      <c r="E21" s="19"/>
      <c r="F21" s="19"/>
      <c r="G21" s="19"/>
      <c r="H21" s="19"/>
      <c r="I21" s="19"/>
      <c r="J21" s="19"/>
      <c r="K21" s="19"/>
      <c r="L21" s="19"/>
      <c r="M21" s="19"/>
      <c r="N21" s="19"/>
    </row>
    <row r="22" spans="1:17">
      <c r="A22" s="19">
        <v>4</v>
      </c>
      <c r="B22" s="20" t="s">
        <v>38</v>
      </c>
      <c r="C22" s="19"/>
      <c r="D22" s="19"/>
      <c r="E22" s="19"/>
      <c r="F22" s="19"/>
      <c r="G22" s="19"/>
      <c r="H22" s="19"/>
      <c r="I22" s="19"/>
      <c r="J22" s="19"/>
      <c r="K22" s="19"/>
      <c r="L22" s="19"/>
      <c r="M22" s="19"/>
      <c r="N22" s="19"/>
    </row>
    <row r="23" spans="1:17">
      <c r="A23" s="19">
        <v>6</v>
      </c>
      <c r="B23" s="20" t="s">
        <v>39</v>
      </c>
      <c r="C23" s="19"/>
      <c r="D23" s="19"/>
      <c r="E23" s="19"/>
      <c r="F23" s="19"/>
      <c r="G23" s="19"/>
      <c r="H23" s="19"/>
      <c r="I23" s="19"/>
      <c r="J23" s="19"/>
      <c r="K23" s="19"/>
      <c r="L23" s="19"/>
      <c r="M23" s="19"/>
      <c r="N23" s="19"/>
    </row>
    <row r="24" spans="1:17">
      <c r="A24" s="19">
        <v>7</v>
      </c>
      <c r="B24" s="20" t="s">
        <v>6</v>
      </c>
    </row>
    <row r="25" spans="1:17">
      <c r="A25" s="19">
        <v>8</v>
      </c>
      <c r="B25" s="19" t="s">
        <v>40</v>
      </c>
    </row>
    <row r="26" spans="1:17">
      <c r="A26" s="19">
        <v>9</v>
      </c>
      <c r="B26" s="19" t="s">
        <v>41</v>
      </c>
    </row>
    <row r="27" spans="1:17">
      <c r="A27" s="19">
        <v>10</v>
      </c>
      <c r="B27" s="19" t="s">
        <v>42</v>
      </c>
    </row>
    <row r="28" spans="1:17">
      <c r="A28" s="19">
        <v>11</v>
      </c>
      <c r="B28" s="19" t="s">
        <v>43</v>
      </c>
    </row>
    <row r="29" spans="1:17">
      <c r="A29" s="19">
        <v>12</v>
      </c>
      <c r="B29" s="19" t="s">
        <v>44</v>
      </c>
    </row>
    <row r="31" spans="1:17">
      <c r="A31" s="21" t="s">
        <v>45</v>
      </c>
      <c r="B31" s="21"/>
      <c r="C31" s="21"/>
      <c r="D31" s="21"/>
      <c r="E31" s="21"/>
      <c r="F31" s="21"/>
      <c r="G31" s="21"/>
      <c r="H31" s="21"/>
      <c r="I31" s="21"/>
    </row>
    <row r="32" spans="1:17">
      <c r="A32" s="21" t="s">
        <v>4</v>
      </c>
      <c r="B32" s="21"/>
      <c r="C32" s="21"/>
      <c r="D32" s="21"/>
      <c r="E32" s="21"/>
      <c r="F32" s="21"/>
      <c r="G32" s="21"/>
      <c r="H32" s="21"/>
      <c r="I32" s="21"/>
    </row>
    <row r="33" spans="1:9">
      <c r="A33" s="21">
        <v>1</v>
      </c>
      <c r="B33" s="21" t="s">
        <v>47</v>
      </c>
      <c r="C33" s="21"/>
      <c r="D33" s="21"/>
      <c r="E33" s="21"/>
      <c r="F33" s="21"/>
      <c r="G33" s="21"/>
      <c r="H33" s="21"/>
      <c r="I33" s="21"/>
    </row>
    <row r="34" spans="1:9">
      <c r="A34" s="21">
        <v>2</v>
      </c>
      <c r="B34" s="21" t="s">
        <v>36</v>
      </c>
      <c r="C34" s="21"/>
      <c r="D34" s="21"/>
      <c r="E34" s="21"/>
      <c r="F34" s="21"/>
      <c r="G34" s="21"/>
      <c r="H34" s="21"/>
      <c r="I34" s="21"/>
    </row>
    <row r="35" spans="1:9">
      <c r="A35" s="21">
        <v>3</v>
      </c>
      <c r="B35" s="21" t="s">
        <v>37</v>
      </c>
      <c r="C35" s="21"/>
      <c r="D35" s="21"/>
      <c r="E35" s="21"/>
      <c r="F35" s="21"/>
      <c r="G35" s="21"/>
      <c r="H35" s="21"/>
      <c r="I35" s="21"/>
    </row>
    <row r="36" spans="1:9">
      <c r="A36" s="21">
        <v>6</v>
      </c>
      <c r="B36" s="21" t="s">
        <v>48</v>
      </c>
      <c r="C36" s="21"/>
      <c r="D36" s="21"/>
      <c r="E36" s="21"/>
      <c r="F36" s="21"/>
      <c r="G36" s="21"/>
      <c r="H36" s="21"/>
      <c r="I36" s="21"/>
    </row>
  </sheetData>
  <mergeCells count="1">
    <mergeCell ref="A13:K15"/>
  </mergeCells>
  <pageMargins left="0.7" right="0.7" top="0.75" bottom="0.75" header="0.3" footer="0.3"/>
</worksheet>
</file>

<file path=xl/worksheets/sheet25.xml><?xml version="1.0" encoding="utf-8"?>
<worksheet xmlns="http://schemas.openxmlformats.org/spreadsheetml/2006/main" xmlns:r="http://schemas.openxmlformats.org/officeDocument/2006/relationships">
  <dimension ref="A1:P47"/>
  <sheetViews>
    <sheetView workbookViewId="0"/>
  </sheetViews>
  <sheetFormatPr defaultRowHeight="15"/>
  <cols>
    <col min="2" max="2" width="20" customWidth="1"/>
    <col min="3" max="3" width="18.140625" customWidth="1"/>
    <col min="4" max="4" width="14" customWidth="1"/>
    <col min="5" max="5" width="17.42578125" customWidth="1"/>
    <col min="6" max="7" width="12.140625" customWidth="1"/>
    <col min="8" max="8" width="12.7109375" customWidth="1"/>
    <col min="9" max="9" width="13.42578125" customWidth="1"/>
    <col min="10" max="10" width="18.85546875" customWidth="1"/>
    <col min="11" max="11" width="20.42578125" customWidth="1"/>
    <col min="12" max="12" width="15.85546875" customWidth="1"/>
    <col min="13" max="13" width="16.5703125" customWidth="1"/>
    <col min="14" max="14" width="16.7109375" customWidth="1"/>
    <col min="15" max="15" width="15.85546875" customWidth="1"/>
    <col min="16" max="16" width="13.7109375" customWidth="1"/>
  </cols>
  <sheetData>
    <row r="1" spans="1:16" s="31" customFormat="1">
      <c r="A1" s="23" t="s">
        <v>81</v>
      </c>
      <c r="B1" s="3"/>
      <c r="C1" s="3"/>
      <c r="D1" s="3"/>
      <c r="E1" s="3"/>
      <c r="F1" s="3"/>
      <c r="G1" s="3"/>
      <c r="H1" s="3"/>
      <c r="I1" s="3"/>
      <c r="J1" s="3"/>
      <c r="K1" s="3"/>
      <c r="L1" s="3"/>
      <c r="M1" s="3"/>
      <c r="N1" s="3"/>
    </row>
    <row r="2" spans="1:16" ht="75">
      <c r="A2" s="14"/>
      <c r="B2" s="7" t="s">
        <v>56</v>
      </c>
      <c r="C2" s="7" t="s">
        <v>23</v>
      </c>
      <c r="D2" s="7" t="s">
        <v>24</v>
      </c>
      <c r="E2" s="7" t="s">
        <v>25</v>
      </c>
      <c r="F2" s="7" t="s">
        <v>26</v>
      </c>
      <c r="G2" s="7" t="s">
        <v>27</v>
      </c>
      <c r="H2" s="7" t="s">
        <v>28</v>
      </c>
      <c r="I2" s="7" t="s">
        <v>29</v>
      </c>
      <c r="J2" s="7" t="s">
        <v>30</v>
      </c>
      <c r="K2" s="7" t="s">
        <v>31</v>
      </c>
      <c r="L2" s="7" t="s">
        <v>57</v>
      </c>
      <c r="M2" s="7" t="s">
        <v>58</v>
      </c>
      <c r="N2" s="7" t="s">
        <v>59</v>
      </c>
      <c r="O2" s="74" t="s">
        <v>149</v>
      </c>
      <c r="P2" s="74" t="s">
        <v>148</v>
      </c>
    </row>
    <row r="3" spans="1:16">
      <c r="A3" s="5">
        <v>1990</v>
      </c>
      <c r="B3" s="16">
        <v>210174.75329631261</v>
      </c>
      <c r="C3" s="16">
        <v>23566.707511222339</v>
      </c>
      <c r="D3" s="16">
        <v>6034.6562243982899</v>
      </c>
      <c r="E3" s="16">
        <v>4423.2970130935746</v>
      </c>
      <c r="F3" s="16">
        <v>809796.16347028594</v>
      </c>
      <c r="G3" s="16">
        <v>15976.818797456328</v>
      </c>
      <c r="H3" s="16">
        <v>80055.544484212631</v>
      </c>
      <c r="I3" s="16">
        <v>30215.339838306871</v>
      </c>
      <c r="J3" s="16">
        <v>45133.59155352434</v>
      </c>
      <c r="K3" s="16">
        <v>1070338.5453982321</v>
      </c>
      <c r="L3" s="16">
        <v>102102.10692614314</v>
      </c>
      <c r="M3" s="16">
        <v>1114399.1508775328</v>
      </c>
      <c r="N3" s="16">
        <v>21429.818531707915</v>
      </c>
      <c r="O3" s="16">
        <v>312283.99958613754</v>
      </c>
      <c r="P3" s="16">
        <v>386820.67982874077</v>
      </c>
    </row>
    <row r="4" spans="1:16">
      <c r="A4" s="5">
        <v>1991</v>
      </c>
      <c r="B4" s="16">
        <v>214215.53195742521</v>
      </c>
      <c r="C4" s="16">
        <v>19795.455007966972</v>
      </c>
      <c r="D4" s="16">
        <v>6126.3017134449456</v>
      </c>
      <c r="E4" s="16">
        <v>3785.4598218307133</v>
      </c>
      <c r="F4" s="16">
        <v>795385.02904243127</v>
      </c>
      <c r="G4" s="16">
        <v>16495.032508880766</v>
      </c>
      <c r="H4" s="16">
        <v>73946.018136926505</v>
      </c>
      <c r="I4" s="16">
        <v>30771.987442812126</v>
      </c>
      <c r="J4" s="16">
        <v>40224.47375456032</v>
      </c>
      <c r="K4" s="16">
        <v>1080826.3603927721</v>
      </c>
      <c r="L4" s="16">
        <v>101208.33296688506</v>
      </c>
      <c r="M4" s="16">
        <v>1111964.4363849943</v>
      </c>
      <c r="N4" s="16">
        <v>18999.29175589135</v>
      </c>
      <c r="O4" s="16">
        <v>294266.83213380561</v>
      </c>
      <c r="P4" s="16">
        <v>405287.77253206109</v>
      </c>
    </row>
    <row r="5" spans="1:16">
      <c r="A5" s="5">
        <v>1992</v>
      </c>
      <c r="B5" s="16">
        <v>216253.40600615105</v>
      </c>
      <c r="C5" s="16">
        <v>22697.031194707419</v>
      </c>
      <c r="D5" s="16">
        <v>5302.8205075184705</v>
      </c>
      <c r="E5" s="16">
        <v>3966.100429882601</v>
      </c>
      <c r="F5" s="16">
        <v>844455.42139579856</v>
      </c>
      <c r="G5" s="16">
        <v>12439.481027491021</v>
      </c>
      <c r="H5" s="16">
        <v>64463.572149610329</v>
      </c>
      <c r="I5" s="16">
        <v>28022.161641444629</v>
      </c>
      <c r="J5" s="16">
        <v>42612.21163137041</v>
      </c>
      <c r="K5" s="16">
        <v>1167614.5254353012</v>
      </c>
      <c r="L5" s="16">
        <v>116458.50335618758</v>
      </c>
      <c r="M5" s="16">
        <v>1094482.1092720991</v>
      </c>
      <c r="N5" s="16">
        <v>18716.159287301525</v>
      </c>
      <c r="O5" s="16">
        <v>301033.33649750368</v>
      </c>
      <c r="P5" s="16">
        <v>414131.34508238774</v>
      </c>
    </row>
    <row r="6" spans="1:16">
      <c r="A6" s="5">
        <v>1993</v>
      </c>
      <c r="B6" s="16">
        <v>221799.07627247661</v>
      </c>
      <c r="C6" s="16">
        <v>23622.465276727457</v>
      </c>
      <c r="D6" s="16">
        <v>4303.3533987125475</v>
      </c>
      <c r="E6" s="16">
        <v>4056.4207339085447</v>
      </c>
      <c r="F6" s="16">
        <v>851576.2326900945</v>
      </c>
      <c r="G6" s="16">
        <v>13364.582660593651</v>
      </c>
      <c r="H6" s="16">
        <v>60071.629624485773</v>
      </c>
      <c r="I6" s="16">
        <v>28679.045909426219</v>
      </c>
      <c r="J6" s="16">
        <v>48378.420414472974</v>
      </c>
      <c r="K6" s="16">
        <v>1074833.5784279113</v>
      </c>
      <c r="L6" s="16">
        <v>132249.32175354267</v>
      </c>
      <c r="M6" s="16">
        <v>1083921.2871542897</v>
      </c>
      <c r="N6" s="16">
        <v>19139.019467662954</v>
      </c>
      <c r="O6" s="16">
        <v>309043.22807425383</v>
      </c>
      <c r="P6" s="16">
        <v>434779.95789658674</v>
      </c>
    </row>
    <row r="7" spans="1:16">
      <c r="A7" s="5">
        <v>1994</v>
      </c>
      <c r="B7" s="16">
        <v>233468.01542603874</v>
      </c>
      <c r="C7" s="16">
        <v>25940.395242726001</v>
      </c>
      <c r="D7" s="16">
        <v>8813.2411966534291</v>
      </c>
      <c r="E7" s="16">
        <v>4756.6029137910837</v>
      </c>
      <c r="F7" s="16">
        <v>905187.96548138175</v>
      </c>
      <c r="G7" s="16">
        <v>13304.999843546364</v>
      </c>
      <c r="H7" s="16">
        <v>62897.381621840628</v>
      </c>
      <c r="I7" s="16">
        <v>33266.543874526549</v>
      </c>
      <c r="J7" s="16">
        <v>49463.593822665025</v>
      </c>
      <c r="K7" s="16">
        <v>1093266.5183642402</v>
      </c>
      <c r="L7" s="16">
        <v>158714.28528285446</v>
      </c>
      <c r="M7" s="16">
        <v>1158615.1533031436</v>
      </c>
      <c r="N7" s="16">
        <v>21466.588982174126</v>
      </c>
      <c r="O7" s="16">
        <v>303190.01595530286</v>
      </c>
      <c r="P7" s="16">
        <v>418332.72949760937</v>
      </c>
    </row>
    <row r="8" spans="1:16">
      <c r="A8" s="5">
        <v>1995</v>
      </c>
      <c r="B8" s="16">
        <v>278848.69705310877</v>
      </c>
      <c r="C8" s="16">
        <v>39680.70174220192</v>
      </c>
      <c r="D8" s="16">
        <v>8329.1139392982677</v>
      </c>
      <c r="E8" s="16">
        <v>4409.7090027533877</v>
      </c>
      <c r="F8" s="16">
        <v>932744.8087463167</v>
      </c>
      <c r="G8" s="16">
        <v>15123.843732358313</v>
      </c>
      <c r="H8" s="16">
        <v>68344.466244427298</v>
      </c>
      <c r="I8" s="16">
        <v>34602.364476454524</v>
      </c>
      <c r="J8" s="16">
        <v>42801.092388789722</v>
      </c>
      <c r="K8" s="16">
        <v>1143563.9106019568</v>
      </c>
      <c r="L8" s="16">
        <v>164473.89131458561</v>
      </c>
      <c r="M8" s="16">
        <v>1156812.500896561</v>
      </c>
      <c r="N8" s="16">
        <v>20539.973630425604</v>
      </c>
      <c r="O8" s="16">
        <v>283436.53127022501</v>
      </c>
      <c r="P8" s="16">
        <v>426724.66572246002</v>
      </c>
    </row>
    <row r="9" spans="1:16">
      <c r="A9" s="5">
        <v>1996</v>
      </c>
      <c r="B9" s="16">
        <v>312556.82199871959</v>
      </c>
      <c r="C9" s="16">
        <v>31422.759432846276</v>
      </c>
      <c r="D9" s="16">
        <v>8673.1165720965873</v>
      </c>
      <c r="E9" s="16">
        <v>4379.3358031694415</v>
      </c>
      <c r="F9" s="16">
        <v>916454.58958865132</v>
      </c>
      <c r="G9" s="16">
        <v>18188.438888119479</v>
      </c>
      <c r="H9" s="16">
        <v>67877.221965288933</v>
      </c>
      <c r="I9" s="16">
        <v>33976.21945193901</v>
      </c>
      <c r="J9" s="16">
        <v>54670.287909261344</v>
      </c>
      <c r="K9" s="16">
        <v>1132564.3423934279</v>
      </c>
      <c r="L9" s="16">
        <v>161590.43527163859</v>
      </c>
      <c r="M9" s="16">
        <v>1153193.0242877465</v>
      </c>
      <c r="N9" s="16">
        <v>20916.870747704266</v>
      </c>
      <c r="O9" s="16">
        <v>296749.1816943828</v>
      </c>
      <c r="P9" s="16">
        <v>439366.31644902227</v>
      </c>
    </row>
    <row r="10" spans="1:16">
      <c r="A10" s="5">
        <v>1997</v>
      </c>
      <c r="B10" s="16">
        <v>283955.44060124725</v>
      </c>
      <c r="C10" s="16">
        <v>38440.996618243938</v>
      </c>
      <c r="D10" s="16">
        <v>13815.225424910055</v>
      </c>
      <c r="E10" s="16">
        <v>3989.279976933507</v>
      </c>
      <c r="F10" s="16">
        <v>895394.38611685159</v>
      </c>
      <c r="G10" s="16">
        <v>19064.933486262475</v>
      </c>
      <c r="H10" s="16">
        <v>68670.30764961589</v>
      </c>
      <c r="I10" s="16">
        <v>35529.219491399053</v>
      </c>
      <c r="J10" s="16">
        <v>69903.699184522091</v>
      </c>
      <c r="K10" s="16">
        <v>1251617.0739430462</v>
      </c>
      <c r="L10" s="16">
        <v>153982.39753670068</v>
      </c>
      <c r="M10" s="16">
        <v>1157676.9804311641</v>
      </c>
      <c r="N10" s="16">
        <v>22786.648153911108</v>
      </c>
      <c r="O10" s="16">
        <v>286464.90923681861</v>
      </c>
      <c r="P10" s="16">
        <v>437458.94458737172</v>
      </c>
    </row>
    <row r="11" spans="1:16">
      <c r="A11" s="5">
        <v>1998</v>
      </c>
      <c r="B11" s="16">
        <v>258568.83566170573</v>
      </c>
      <c r="C11" s="16">
        <v>37943.521489646315</v>
      </c>
      <c r="D11" s="16">
        <v>12496.327299934264</v>
      </c>
      <c r="E11" s="16">
        <v>3073.2882210597745</v>
      </c>
      <c r="F11" s="16">
        <v>997068.63854278962</v>
      </c>
      <c r="G11" s="16">
        <v>14872.968713211836</v>
      </c>
      <c r="H11" s="16">
        <v>64715.638142303382</v>
      </c>
      <c r="I11" s="16">
        <v>35153.666125574382</v>
      </c>
      <c r="J11" s="16">
        <v>65297.503355004133</v>
      </c>
      <c r="K11" s="16">
        <v>1416945.51409584</v>
      </c>
      <c r="L11" s="16">
        <v>155891.71302459802</v>
      </c>
      <c r="M11" s="16">
        <v>1124965.6417136018</v>
      </c>
      <c r="N11" s="16">
        <v>20663.154639487409</v>
      </c>
      <c r="O11" s="16">
        <v>292297.76697434601</v>
      </c>
      <c r="P11" s="16">
        <v>436121.5344353625</v>
      </c>
    </row>
    <row r="12" spans="1:16">
      <c r="A12" s="5">
        <v>1999</v>
      </c>
      <c r="B12" s="16">
        <v>247078.36121773615</v>
      </c>
      <c r="C12" s="16">
        <v>34805.155831215292</v>
      </c>
      <c r="D12" s="16">
        <v>12638.444217731252</v>
      </c>
      <c r="E12" s="16">
        <v>6215.3157885463734</v>
      </c>
      <c r="F12" s="16">
        <v>1209900.6080765135</v>
      </c>
      <c r="G12" s="16">
        <v>14732.635499376776</v>
      </c>
      <c r="H12" s="16">
        <v>54681.413549031065</v>
      </c>
      <c r="I12" s="16">
        <v>36704.661431764893</v>
      </c>
      <c r="J12" s="16">
        <v>55486.395332827771</v>
      </c>
      <c r="K12" s="16">
        <v>1401256.2144271794</v>
      </c>
      <c r="L12" s="16">
        <v>160260.73341399577</v>
      </c>
      <c r="M12" s="16">
        <v>1149522.529214595</v>
      </c>
      <c r="N12" s="16">
        <v>19841.335071567588</v>
      </c>
      <c r="O12" s="16">
        <v>294434.97702382691</v>
      </c>
      <c r="P12" s="16">
        <v>447892.41032775049</v>
      </c>
    </row>
    <row r="13" spans="1:16">
      <c r="A13" s="5">
        <v>2000</v>
      </c>
      <c r="B13" s="16">
        <v>228309.42064470789</v>
      </c>
      <c r="C13" s="16">
        <v>45045.757386714024</v>
      </c>
      <c r="D13" s="16">
        <v>13222.850234840364</v>
      </c>
      <c r="E13" s="16">
        <v>9434.8749444446239</v>
      </c>
      <c r="F13" s="16">
        <v>1315736.4418586122</v>
      </c>
      <c r="G13" s="16">
        <v>13118.411548056172</v>
      </c>
      <c r="H13" s="16">
        <v>58707.552987198615</v>
      </c>
      <c r="I13" s="16">
        <v>36089.208318020188</v>
      </c>
      <c r="J13" s="16">
        <v>74602.553498811787</v>
      </c>
      <c r="K13" s="16">
        <v>1544190.7626296119</v>
      </c>
      <c r="L13" s="16">
        <v>162649.81312525508</v>
      </c>
      <c r="M13" s="16">
        <v>1158751.2025413762</v>
      </c>
      <c r="N13" s="16">
        <v>22190.966856358486</v>
      </c>
      <c r="O13" s="16">
        <v>279316.98146470386</v>
      </c>
      <c r="P13" s="16">
        <v>444794.28512826737</v>
      </c>
    </row>
    <row r="14" spans="1:16">
      <c r="A14" s="5">
        <v>2001</v>
      </c>
      <c r="B14" s="16">
        <v>236891.40265937173</v>
      </c>
      <c r="C14" s="16">
        <v>23613.051628005811</v>
      </c>
      <c r="D14" s="16">
        <v>10745.765639593788</v>
      </c>
      <c r="E14" s="16">
        <v>8605.2070189673686</v>
      </c>
      <c r="F14" s="16">
        <v>1262068.2051209041</v>
      </c>
      <c r="G14" s="16">
        <v>15881.172696406735</v>
      </c>
      <c r="H14" s="16">
        <v>58633.009080822922</v>
      </c>
      <c r="I14" s="16">
        <v>34117.21902522906</v>
      </c>
      <c r="J14" s="16">
        <v>85423.995383787624</v>
      </c>
      <c r="K14" s="16">
        <v>1558589.5153624716</v>
      </c>
      <c r="L14" s="16">
        <v>171833.52320798583</v>
      </c>
      <c r="M14" s="16">
        <v>1092319.4932560259</v>
      </c>
      <c r="N14" s="16">
        <v>30195.893922852672</v>
      </c>
      <c r="O14" s="16">
        <v>323443.51044491777</v>
      </c>
      <c r="P14" s="16">
        <v>435427.4144000829</v>
      </c>
    </row>
    <row r="15" spans="1:16">
      <c r="A15" s="5">
        <v>2002</v>
      </c>
      <c r="B15" s="16">
        <v>223588.54673893179</v>
      </c>
      <c r="C15" s="16">
        <v>26910.001061055289</v>
      </c>
      <c r="D15" s="16">
        <v>10469.500976960391</v>
      </c>
      <c r="E15" s="16">
        <v>9390.1144397945991</v>
      </c>
      <c r="F15" s="16">
        <v>1391106.1361577336</v>
      </c>
      <c r="G15" s="16">
        <v>13388.102193638633</v>
      </c>
      <c r="H15" s="16">
        <v>58765.958522090914</v>
      </c>
      <c r="I15" s="16">
        <v>32669.133360207587</v>
      </c>
      <c r="J15" s="16">
        <v>79157.074404130108</v>
      </c>
      <c r="K15" s="16">
        <v>1487150.3742913438</v>
      </c>
      <c r="L15" s="16">
        <v>185868.45325486388</v>
      </c>
      <c r="M15" s="16">
        <v>1070248.3387119086</v>
      </c>
      <c r="N15" s="16">
        <v>29499.093886517971</v>
      </c>
      <c r="O15" s="16">
        <v>341441.20848893141</v>
      </c>
      <c r="P15" s="16">
        <v>430459.41481984663</v>
      </c>
    </row>
    <row r="16" spans="1:16">
      <c r="A16" s="5">
        <v>2003</v>
      </c>
      <c r="B16" s="16">
        <v>223484.84427254691</v>
      </c>
      <c r="C16" s="16">
        <v>30960.766518660996</v>
      </c>
      <c r="D16" s="16">
        <v>11058.555678296507</v>
      </c>
      <c r="E16" s="16">
        <v>10559.48262377651</v>
      </c>
      <c r="F16" s="16">
        <v>1495370.3718021726</v>
      </c>
      <c r="G16" s="16">
        <v>14241.077258736652</v>
      </c>
      <c r="H16" s="16">
        <v>59940.217170978103</v>
      </c>
      <c r="I16" s="16">
        <v>37328.133478587704</v>
      </c>
      <c r="J16" s="16">
        <v>93417.571589287632</v>
      </c>
      <c r="K16" s="16">
        <v>1548063.2965490809</v>
      </c>
      <c r="L16" s="16">
        <v>166371.03004554482</v>
      </c>
      <c r="M16" s="16">
        <v>1054625.3511881926</v>
      </c>
      <c r="N16" s="16">
        <v>29616.759328009844</v>
      </c>
      <c r="O16" s="16">
        <v>335935.79080039286</v>
      </c>
      <c r="P16" s="16">
        <v>432012.64380635461</v>
      </c>
    </row>
    <row r="17" spans="1:16">
      <c r="A17" s="5">
        <v>2004</v>
      </c>
      <c r="B17" s="16">
        <v>213871.86680719638</v>
      </c>
      <c r="C17" s="16">
        <v>29793.47407717719</v>
      </c>
      <c r="D17" s="16">
        <v>11256.456806817547</v>
      </c>
      <c r="E17" s="16">
        <v>10764.901368331091</v>
      </c>
      <c r="F17" s="16">
        <v>1411910.100802741</v>
      </c>
      <c r="G17" s="16">
        <v>14045.8651344633</v>
      </c>
      <c r="H17" s="16">
        <v>54001.296465087893</v>
      </c>
      <c r="I17" s="16">
        <v>36933.86926891411</v>
      </c>
      <c r="J17" s="16">
        <v>96569.74196546452</v>
      </c>
      <c r="K17" s="16">
        <v>1438865.1635389971</v>
      </c>
      <c r="L17" s="16">
        <v>172659.10732839041</v>
      </c>
      <c r="M17" s="16">
        <v>1045186.9352858026</v>
      </c>
      <c r="N17" s="16">
        <v>32856.236014083057</v>
      </c>
      <c r="O17" s="16">
        <v>383758.85244175856</v>
      </c>
      <c r="P17" s="16">
        <v>434641.63385594293</v>
      </c>
    </row>
    <row r="18" spans="1:16">
      <c r="A18" s="5">
        <v>2005</v>
      </c>
      <c r="B18" s="16">
        <v>203815.13925312919</v>
      </c>
      <c r="C18" s="16">
        <v>32469.122694598194</v>
      </c>
      <c r="D18" s="16">
        <v>8960.0067986774247</v>
      </c>
      <c r="E18" s="16">
        <v>12752.747351627753</v>
      </c>
      <c r="F18" s="16">
        <v>1462456.1659893792</v>
      </c>
      <c r="G18" s="16">
        <v>11696.263783269589</v>
      </c>
      <c r="H18" s="16">
        <v>57278.154370097705</v>
      </c>
      <c r="I18" s="16">
        <v>35447.025427348453</v>
      </c>
      <c r="J18" s="16">
        <v>110174.50218146824</v>
      </c>
      <c r="K18" s="16">
        <v>1449895.9906698465</v>
      </c>
      <c r="L18" s="16">
        <v>175569.35223660129</v>
      </c>
      <c r="M18" s="16">
        <v>945973.0283046437</v>
      </c>
      <c r="N18" s="16">
        <v>35904.506357731974</v>
      </c>
      <c r="O18" s="16">
        <v>342659.81645503291</v>
      </c>
      <c r="P18" s="16">
        <v>435101.60295495176</v>
      </c>
    </row>
    <row r="19" spans="1:16">
      <c r="A19" s="5">
        <v>2006</v>
      </c>
      <c r="B19" s="16">
        <v>196051.92438585288</v>
      </c>
      <c r="C19" s="16">
        <v>27778.953250745464</v>
      </c>
      <c r="D19" s="16">
        <v>7538.1735229608248</v>
      </c>
      <c r="E19" s="16">
        <v>11229.291604075106</v>
      </c>
      <c r="F19" s="16">
        <v>1382505.7098943701</v>
      </c>
      <c r="G19" s="16">
        <v>9798.2374665395346</v>
      </c>
      <c r="H19" s="16">
        <v>57317.347557985951</v>
      </c>
      <c r="I19" s="16">
        <v>39016.787135952378</v>
      </c>
      <c r="J19" s="16">
        <v>122765.36474679664</v>
      </c>
      <c r="K19" s="16">
        <v>1353878.4055341918</v>
      </c>
      <c r="L19" s="16">
        <v>160806.2521248236</v>
      </c>
      <c r="M19" s="16">
        <v>830957.56917458866</v>
      </c>
      <c r="N19" s="16">
        <v>30411.001058080015</v>
      </c>
      <c r="O19" s="16">
        <v>348832.50386502437</v>
      </c>
      <c r="P19" s="16">
        <v>438078.0696608565</v>
      </c>
    </row>
    <row r="20" spans="1:16">
      <c r="A20" s="5">
        <v>2007</v>
      </c>
      <c r="B20" s="16">
        <v>213877.89602035831</v>
      </c>
      <c r="C20" s="16">
        <v>22484.862035058064</v>
      </c>
      <c r="D20" s="16">
        <v>7435.2383722200157</v>
      </c>
      <c r="E20" s="16">
        <v>12225.212832538169</v>
      </c>
      <c r="F20" s="16">
        <v>1451235.5334664057</v>
      </c>
      <c r="G20" s="16">
        <v>11102.787566101208</v>
      </c>
      <c r="H20" s="16">
        <v>53926.752558712193</v>
      </c>
      <c r="I20" s="16">
        <v>39161.796175781477</v>
      </c>
      <c r="J20" s="16">
        <v>113668.79619372539</v>
      </c>
      <c r="K20" s="16">
        <v>1488442.7074512772</v>
      </c>
      <c r="L20" s="16">
        <v>168743.06229709077</v>
      </c>
      <c r="M20" s="16">
        <v>807072.42478736932</v>
      </c>
      <c r="N20" s="16">
        <v>34645.118429264236</v>
      </c>
      <c r="O20" s="16">
        <v>361585.85128658509</v>
      </c>
      <c r="P20" s="16">
        <v>434316.65568816505</v>
      </c>
    </row>
    <row r="21" spans="1:16">
      <c r="A21" s="5">
        <v>2008</v>
      </c>
      <c r="B21" s="12">
        <v>210840.37842938749</v>
      </c>
      <c r="C21" s="12">
        <v>21991.007540584145</v>
      </c>
      <c r="D21" s="12">
        <v>7383.4387479762499</v>
      </c>
      <c r="E21" s="12">
        <v>12658.430573972333</v>
      </c>
      <c r="F21" s="12">
        <v>1440209.379642742</v>
      </c>
      <c r="G21" s="12">
        <v>14049.785056637456</v>
      </c>
      <c r="H21" s="12">
        <v>63059.533830554756</v>
      </c>
      <c r="I21" s="12">
        <v>39331.530259268067</v>
      </c>
      <c r="J21" s="12">
        <v>108998.45218244242</v>
      </c>
      <c r="K21" s="12">
        <v>1480045.6678039415</v>
      </c>
      <c r="L21" s="12">
        <v>146868.73613345053</v>
      </c>
      <c r="M21" s="12">
        <v>703887.58066529513</v>
      </c>
      <c r="N21" s="12">
        <v>29223.315508021391</v>
      </c>
      <c r="O21" s="12">
        <v>357352.13995047042</v>
      </c>
      <c r="P21" s="12">
        <v>435199.92968263826</v>
      </c>
    </row>
    <row r="22" spans="1:16">
      <c r="A22" s="5">
        <v>2009</v>
      </c>
      <c r="B22" s="16">
        <v>207846</v>
      </c>
      <c r="C22" s="16">
        <v>21508</v>
      </c>
      <c r="D22" s="16">
        <v>7332</v>
      </c>
      <c r="E22" s="16">
        <v>13107</v>
      </c>
      <c r="F22" s="16">
        <v>1429267</v>
      </c>
      <c r="G22" s="16">
        <v>17779</v>
      </c>
      <c r="H22" s="16">
        <v>73739</v>
      </c>
      <c r="I22" s="16">
        <v>39502</v>
      </c>
      <c r="J22" s="16">
        <v>104520</v>
      </c>
      <c r="K22" s="16">
        <v>1471696</v>
      </c>
      <c r="L22" s="16">
        <v>127830</v>
      </c>
      <c r="M22" s="16">
        <v>613895</v>
      </c>
      <c r="N22" s="16">
        <v>24650</v>
      </c>
      <c r="O22" s="16">
        <v>353168</v>
      </c>
      <c r="P22" s="16">
        <v>436085</v>
      </c>
    </row>
    <row r="23" spans="1:16">
      <c r="A23" s="5">
        <v>2010</v>
      </c>
      <c r="B23" s="16">
        <v>241920</v>
      </c>
      <c r="C23" s="16">
        <v>24899</v>
      </c>
      <c r="D23" s="16">
        <v>8486</v>
      </c>
      <c r="E23" s="16">
        <v>12474</v>
      </c>
      <c r="F23" s="16">
        <v>1495302</v>
      </c>
      <c r="G23" s="16">
        <v>22779</v>
      </c>
      <c r="H23" s="16">
        <v>80260</v>
      </c>
      <c r="I23" s="16">
        <v>45078</v>
      </c>
      <c r="J23" s="16">
        <v>96813</v>
      </c>
      <c r="K23" s="16">
        <v>1491274</v>
      </c>
      <c r="L23" s="16">
        <v>143048</v>
      </c>
      <c r="M23" s="16">
        <v>619946</v>
      </c>
      <c r="N23" s="16">
        <v>19564</v>
      </c>
      <c r="O23" s="16">
        <v>358477</v>
      </c>
      <c r="P23" s="16">
        <v>465952</v>
      </c>
    </row>
    <row r="24" spans="1:16" s="25" customFormat="1">
      <c r="A24" s="5">
        <v>2011</v>
      </c>
      <c r="B24" s="16">
        <v>266368</v>
      </c>
      <c r="C24" s="16">
        <v>23957</v>
      </c>
      <c r="D24" s="16">
        <v>8608</v>
      </c>
      <c r="E24" s="16">
        <v>10916</v>
      </c>
      <c r="F24" s="16">
        <v>1507895</v>
      </c>
      <c r="G24" s="16">
        <v>23573</v>
      </c>
      <c r="H24" s="16">
        <v>82827</v>
      </c>
      <c r="I24" s="16">
        <v>61264</v>
      </c>
      <c r="J24" s="16">
        <v>106155</v>
      </c>
      <c r="K24" s="16">
        <v>1448839</v>
      </c>
      <c r="L24" s="16">
        <v>134483</v>
      </c>
      <c r="M24" s="16">
        <v>607694</v>
      </c>
      <c r="N24" s="16">
        <v>17077</v>
      </c>
      <c r="O24" s="16">
        <v>349124</v>
      </c>
      <c r="P24" s="16">
        <v>482468</v>
      </c>
    </row>
    <row r="25" spans="1:16" s="25" customFormat="1">
      <c r="A25" s="5">
        <v>2012</v>
      </c>
      <c r="B25" s="16">
        <v>262345</v>
      </c>
      <c r="C25" s="16">
        <v>23399</v>
      </c>
      <c r="D25" s="16">
        <v>7962</v>
      </c>
      <c r="E25" s="16">
        <v>10496</v>
      </c>
      <c r="F25" s="16">
        <v>1652353</v>
      </c>
      <c r="G25" s="16">
        <v>18115</v>
      </c>
      <c r="H25" s="16">
        <v>99766</v>
      </c>
      <c r="I25" s="16">
        <v>57827</v>
      </c>
      <c r="J25" s="16">
        <v>127711</v>
      </c>
      <c r="K25" s="16">
        <v>1358571</v>
      </c>
      <c r="L25" s="16">
        <v>138772</v>
      </c>
      <c r="M25" s="16">
        <v>596175</v>
      </c>
      <c r="N25" s="16">
        <v>15980</v>
      </c>
      <c r="O25" s="16">
        <v>360731</v>
      </c>
      <c r="P25" s="16">
        <v>473385</v>
      </c>
    </row>
    <row r="26" spans="1:16" s="25" customFormat="1">
      <c r="A26" s="5">
        <v>2013</v>
      </c>
      <c r="B26" s="16">
        <v>275350</v>
      </c>
      <c r="C26" s="16">
        <v>21836</v>
      </c>
      <c r="D26" s="16">
        <v>8248</v>
      </c>
      <c r="E26" s="16">
        <v>11351</v>
      </c>
      <c r="F26" s="16">
        <v>1734064</v>
      </c>
      <c r="G26" s="16">
        <v>23910</v>
      </c>
      <c r="H26" s="16">
        <v>95218</v>
      </c>
      <c r="I26" s="16">
        <v>67003</v>
      </c>
      <c r="J26" s="16">
        <v>118676</v>
      </c>
      <c r="K26" s="16">
        <v>1337967</v>
      </c>
      <c r="L26" s="16">
        <v>169610</v>
      </c>
      <c r="M26" s="16">
        <v>641550</v>
      </c>
      <c r="N26" s="16">
        <v>24706</v>
      </c>
      <c r="O26" s="16">
        <v>358428</v>
      </c>
      <c r="P26" s="16">
        <v>455898</v>
      </c>
    </row>
    <row r="27" spans="1:16" s="25" customFormat="1">
      <c r="B27" s="16"/>
      <c r="C27" s="16"/>
      <c r="D27" s="16"/>
      <c r="E27" s="16"/>
      <c r="F27" s="16"/>
      <c r="G27" s="16"/>
      <c r="H27" s="16"/>
      <c r="I27" s="16"/>
      <c r="J27" s="16"/>
      <c r="K27" s="16"/>
      <c r="L27" s="16"/>
      <c r="M27" s="16"/>
      <c r="N27" s="16"/>
    </row>
    <row r="28" spans="1:16" s="25" customFormat="1" ht="15" customHeight="1">
      <c r="B28" s="363" t="s">
        <v>65</v>
      </c>
      <c r="C28" s="363"/>
      <c r="D28" s="363"/>
      <c r="E28" s="363"/>
      <c r="F28" s="363"/>
      <c r="G28" s="363"/>
      <c r="H28" s="363"/>
      <c r="I28" s="363"/>
      <c r="J28" s="363"/>
      <c r="K28" s="363"/>
      <c r="L28" s="363"/>
      <c r="M28" s="16"/>
      <c r="N28" s="16"/>
    </row>
    <row r="29" spans="1:16">
      <c r="A29" s="25"/>
      <c r="B29" s="363"/>
      <c r="C29" s="363"/>
      <c r="D29" s="363"/>
      <c r="E29" s="363"/>
      <c r="F29" s="363"/>
      <c r="G29" s="363"/>
      <c r="H29" s="363"/>
      <c r="I29" s="363"/>
      <c r="J29" s="363"/>
      <c r="K29" s="363"/>
      <c r="L29" s="363"/>
    </row>
    <row r="30" spans="1:16" s="25" customFormat="1">
      <c r="B30" s="363"/>
      <c r="C30" s="363"/>
      <c r="D30" s="363"/>
      <c r="E30" s="363"/>
      <c r="F30" s="363"/>
      <c r="G30" s="363"/>
      <c r="H30" s="363"/>
      <c r="I30" s="363"/>
      <c r="J30" s="363"/>
      <c r="K30" s="363"/>
      <c r="L30" s="363"/>
    </row>
    <row r="32" spans="1:16">
      <c r="A32" s="25" t="s">
        <v>55</v>
      </c>
      <c r="B32" s="25"/>
      <c r="C32" s="25"/>
      <c r="D32" s="25"/>
      <c r="E32" s="25"/>
      <c r="F32" s="25"/>
      <c r="G32" s="25"/>
      <c r="H32" s="25"/>
      <c r="I32" s="25"/>
      <c r="J32" s="25"/>
      <c r="K32" s="25"/>
      <c r="L32" s="25"/>
      <c r="M32" s="25"/>
      <c r="N32" s="25"/>
    </row>
    <row r="33" spans="1:14">
      <c r="A33" s="25" t="s">
        <v>4</v>
      </c>
      <c r="B33" s="25"/>
      <c r="C33" s="25"/>
      <c r="D33" s="25"/>
      <c r="E33" s="25"/>
      <c r="F33" s="25"/>
      <c r="G33" s="25"/>
      <c r="H33" s="25"/>
      <c r="I33" s="25"/>
      <c r="J33" s="25"/>
      <c r="K33" s="25"/>
      <c r="L33" s="25"/>
      <c r="M33" s="25"/>
      <c r="N33" s="25"/>
    </row>
    <row r="34" spans="1:14">
      <c r="A34" s="25">
        <v>1</v>
      </c>
      <c r="B34" s="25" t="s">
        <v>60</v>
      </c>
      <c r="C34" s="25"/>
      <c r="D34" s="25"/>
      <c r="E34" s="25"/>
      <c r="F34" s="25"/>
      <c r="G34" s="25"/>
      <c r="H34" s="25"/>
      <c r="I34" s="25"/>
      <c r="J34" s="25"/>
      <c r="K34" s="25"/>
      <c r="L34" s="25"/>
      <c r="M34" s="25"/>
      <c r="N34" s="25"/>
    </row>
    <row r="35" spans="1:14">
      <c r="A35" s="25">
        <v>2</v>
      </c>
      <c r="B35" s="26" t="s">
        <v>61</v>
      </c>
      <c r="C35" s="25"/>
      <c r="D35" s="25"/>
      <c r="E35" s="25"/>
      <c r="F35" s="25"/>
      <c r="G35" s="25"/>
      <c r="H35" s="25"/>
      <c r="I35" s="25"/>
      <c r="J35" s="25"/>
      <c r="K35" s="25"/>
      <c r="L35" s="25"/>
      <c r="M35" s="25"/>
      <c r="N35" s="25"/>
    </row>
    <row r="36" spans="1:14">
      <c r="A36" s="25">
        <v>3</v>
      </c>
      <c r="B36" s="26" t="s">
        <v>6</v>
      </c>
      <c r="C36" s="25"/>
      <c r="D36" s="25"/>
      <c r="E36" s="25"/>
      <c r="F36" s="25"/>
      <c r="G36" s="25"/>
      <c r="H36" s="25"/>
      <c r="I36" s="25"/>
      <c r="J36" s="25"/>
      <c r="K36" s="25"/>
      <c r="L36" s="25"/>
      <c r="M36" s="25"/>
      <c r="N36" s="25"/>
    </row>
    <row r="37" spans="1:14">
      <c r="A37" s="25">
        <v>5</v>
      </c>
      <c r="B37" s="25" t="s">
        <v>62</v>
      </c>
      <c r="C37" s="25"/>
      <c r="D37" s="25"/>
      <c r="E37" s="25"/>
      <c r="F37" s="25"/>
      <c r="G37" s="25"/>
      <c r="H37" s="25"/>
      <c r="I37" s="25"/>
      <c r="J37" s="25"/>
      <c r="K37" s="25"/>
      <c r="L37" s="25"/>
      <c r="M37" s="25"/>
      <c r="N37" s="25"/>
    </row>
    <row r="38" spans="1:14">
      <c r="A38" s="25">
        <v>6</v>
      </c>
      <c r="B38" s="25" t="s">
        <v>41</v>
      </c>
      <c r="C38" s="25"/>
      <c r="D38" s="25"/>
      <c r="E38" s="25"/>
      <c r="F38" s="25"/>
      <c r="G38" s="25"/>
      <c r="H38" s="25"/>
      <c r="I38" s="25"/>
      <c r="J38" s="25"/>
      <c r="K38" s="25"/>
      <c r="L38" s="25"/>
      <c r="M38" s="25"/>
      <c r="N38" s="25"/>
    </row>
    <row r="39" spans="1:14">
      <c r="A39" s="25">
        <v>7</v>
      </c>
      <c r="B39" s="25" t="s">
        <v>63</v>
      </c>
    </row>
    <row r="40" spans="1:14">
      <c r="A40" s="25">
        <v>8</v>
      </c>
      <c r="B40" s="25" t="s">
        <v>64</v>
      </c>
    </row>
    <row r="41" spans="1:14" s="25" customFormat="1"/>
    <row r="42" spans="1:14">
      <c r="A42" s="24" t="s">
        <v>49</v>
      </c>
      <c r="B42" s="24"/>
      <c r="C42" s="24"/>
      <c r="D42" s="24"/>
      <c r="E42" s="24"/>
      <c r="F42" s="24"/>
      <c r="G42" s="24"/>
      <c r="H42" s="24"/>
      <c r="I42" s="24"/>
      <c r="J42" s="24"/>
      <c r="K42" s="24"/>
      <c r="L42" s="24"/>
      <c r="M42" s="24"/>
      <c r="N42" s="24"/>
    </row>
    <row r="43" spans="1:14">
      <c r="A43" s="24" t="s">
        <v>4</v>
      </c>
      <c r="B43" s="24"/>
      <c r="C43" s="24"/>
      <c r="D43" s="24"/>
      <c r="E43" s="24"/>
      <c r="F43" s="24"/>
      <c r="G43" s="24"/>
      <c r="H43" s="24"/>
      <c r="I43" s="24"/>
      <c r="J43" s="24"/>
      <c r="K43" s="24"/>
      <c r="L43" s="24"/>
      <c r="M43" s="24"/>
      <c r="N43" s="24"/>
    </row>
    <row r="44" spans="1:14">
      <c r="A44" s="24">
        <v>1</v>
      </c>
      <c r="B44" s="24" t="s">
        <v>51</v>
      </c>
      <c r="C44" s="24"/>
      <c r="D44" s="24"/>
      <c r="E44" s="24"/>
      <c r="F44" s="24"/>
      <c r="G44" s="24"/>
      <c r="H44" s="24"/>
      <c r="I44" s="24"/>
      <c r="J44" s="24"/>
      <c r="K44" s="24"/>
      <c r="L44" s="24"/>
      <c r="M44" s="24"/>
      <c r="N44" s="24"/>
    </row>
    <row r="45" spans="1:14">
      <c r="A45" s="24">
        <v>2</v>
      </c>
      <c r="B45" s="24" t="s">
        <v>52</v>
      </c>
      <c r="C45" s="24"/>
      <c r="D45" s="24"/>
      <c r="E45" s="24"/>
      <c r="F45" s="24"/>
      <c r="G45" s="24"/>
      <c r="H45" s="24"/>
      <c r="I45" s="24"/>
      <c r="J45" s="24"/>
      <c r="K45" s="24"/>
      <c r="L45" s="24"/>
      <c r="M45" s="24"/>
      <c r="N45" s="24"/>
    </row>
    <row r="46" spans="1:14">
      <c r="A46" s="24">
        <v>3</v>
      </c>
      <c r="B46" s="26" t="s">
        <v>53</v>
      </c>
      <c r="C46" s="24"/>
      <c r="D46" s="24"/>
      <c r="E46" s="24"/>
      <c r="F46" s="24"/>
      <c r="G46" s="24"/>
      <c r="H46" s="24"/>
      <c r="I46" s="24"/>
      <c r="J46" s="24"/>
      <c r="K46" s="24"/>
      <c r="L46" s="24"/>
      <c r="M46" s="24"/>
      <c r="N46" s="24"/>
    </row>
    <row r="47" spans="1:14">
      <c r="A47" s="24">
        <v>4</v>
      </c>
      <c r="B47" s="24" t="s">
        <v>54</v>
      </c>
      <c r="C47" s="24"/>
      <c r="D47" s="24"/>
      <c r="E47" s="24"/>
      <c r="F47" s="24"/>
      <c r="G47" s="24"/>
      <c r="H47" s="24"/>
      <c r="I47" s="24"/>
      <c r="J47" s="24"/>
      <c r="K47" s="24"/>
      <c r="L47" s="24"/>
      <c r="M47" s="24"/>
      <c r="N47" s="24"/>
    </row>
  </sheetData>
  <mergeCells count="1">
    <mergeCell ref="B28:L30"/>
  </mergeCells>
  <pageMargins left="0.7" right="0.7" top="0.75" bottom="0.75" header="0.3" footer="0.3"/>
</worksheet>
</file>

<file path=xl/worksheets/sheet26.xml><?xml version="1.0" encoding="utf-8"?>
<worksheet xmlns="http://schemas.openxmlformats.org/spreadsheetml/2006/main" xmlns:r="http://schemas.openxmlformats.org/officeDocument/2006/relationships">
  <dimension ref="A1:Q50"/>
  <sheetViews>
    <sheetView workbookViewId="0">
      <selection activeCell="G18" sqref="G18"/>
    </sheetView>
  </sheetViews>
  <sheetFormatPr defaultRowHeight="15"/>
  <cols>
    <col min="2" max="2" width="16.85546875" customWidth="1"/>
    <col min="3" max="3" width="20.5703125" customWidth="1"/>
    <col min="4" max="4" width="16.7109375" customWidth="1"/>
    <col min="5" max="5" width="18.140625" customWidth="1"/>
    <col min="6" max="6" width="13.140625" customWidth="1"/>
    <col min="7" max="7" width="14" customWidth="1"/>
    <col min="8" max="8" width="11.42578125" customWidth="1"/>
    <col min="9" max="9" width="16" customWidth="1"/>
    <col min="10" max="11" width="17.28515625" customWidth="1"/>
    <col min="12" max="12" width="12" customWidth="1"/>
    <col min="13" max="13" width="14.5703125" customWidth="1"/>
    <col min="14" max="14" width="15.85546875" customWidth="1"/>
    <col min="15" max="15" width="13.85546875" customWidth="1"/>
    <col min="16" max="16" width="16.140625" customWidth="1"/>
  </cols>
  <sheetData>
    <row r="1" spans="1:16">
      <c r="A1" s="23" t="s">
        <v>108</v>
      </c>
      <c r="B1" s="3"/>
      <c r="C1" s="3"/>
      <c r="D1" s="3"/>
      <c r="E1" s="3"/>
      <c r="F1" s="3"/>
      <c r="G1" s="3"/>
      <c r="H1" s="3"/>
      <c r="I1" s="3"/>
      <c r="J1" s="3"/>
      <c r="K1" s="3"/>
      <c r="L1" s="3"/>
      <c r="M1" s="3"/>
      <c r="N1" s="3"/>
    </row>
    <row r="2" spans="1:16" ht="75">
      <c r="A2" s="14"/>
      <c r="B2" s="7" t="s">
        <v>56</v>
      </c>
      <c r="C2" s="7" t="s">
        <v>23</v>
      </c>
      <c r="D2" s="7" t="s">
        <v>24</v>
      </c>
      <c r="E2" s="7" t="s">
        <v>25</v>
      </c>
      <c r="F2" s="7" t="s">
        <v>26</v>
      </c>
      <c r="G2" s="7" t="s">
        <v>27</v>
      </c>
      <c r="H2" s="7" t="s">
        <v>28</v>
      </c>
      <c r="I2" s="7" t="s">
        <v>29</v>
      </c>
      <c r="J2" s="7" t="s">
        <v>30</v>
      </c>
      <c r="K2" s="7" t="s">
        <v>31</v>
      </c>
      <c r="L2" s="7" t="s">
        <v>57</v>
      </c>
      <c r="M2" s="7" t="s">
        <v>58</v>
      </c>
      <c r="N2" s="7" t="s">
        <v>59</v>
      </c>
      <c r="O2" s="74" t="s">
        <v>149</v>
      </c>
      <c r="P2" s="74" t="s">
        <v>148</v>
      </c>
    </row>
    <row r="3" spans="1:16">
      <c r="A3" s="5">
        <v>1990</v>
      </c>
      <c r="B3" s="16">
        <v>57146.151802249478</v>
      </c>
      <c r="C3" s="16">
        <v>11015.038017295048</v>
      </c>
      <c r="D3" s="16">
        <v>758.32429525416069</v>
      </c>
      <c r="E3" s="16">
        <v>216.51121217397653</v>
      </c>
      <c r="F3" s="16">
        <v>78152.586504020452</v>
      </c>
      <c r="G3" s="16">
        <v>1504.8799507836777</v>
      </c>
      <c r="H3" s="16">
        <v>4595.9494020796119</v>
      </c>
      <c r="I3" s="16">
        <v>951.83494185965696</v>
      </c>
      <c r="J3" s="16">
        <v>3999.6377744547844</v>
      </c>
      <c r="K3" s="16">
        <v>72843.706650343287</v>
      </c>
      <c r="L3" s="16">
        <v>5993.2514307411411</v>
      </c>
      <c r="M3" s="16">
        <v>83235.262748487832</v>
      </c>
      <c r="N3" s="16">
        <v>523.26002971781793</v>
      </c>
      <c r="O3" s="16">
        <v>31631.547197136508</v>
      </c>
      <c r="P3" s="16">
        <v>18139.130873209073</v>
      </c>
    </row>
    <row r="4" spans="1:16">
      <c r="A4" s="5">
        <v>1991</v>
      </c>
      <c r="B4" s="16">
        <v>56743.214285462796</v>
      </c>
      <c r="C4" s="16">
        <v>8716.0306672906681</v>
      </c>
      <c r="D4" s="16">
        <v>249.91273517438879</v>
      </c>
      <c r="E4" s="16">
        <v>410.61183342906941</v>
      </c>
      <c r="F4" s="16">
        <v>83024.449423215541</v>
      </c>
      <c r="G4" s="16">
        <v>10223.047889956442</v>
      </c>
      <c r="H4" s="16">
        <v>3369.4436864148593</v>
      </c>
      <c r="I4" s="16">
        <v>2051.4371389268608</v>
      </c>
      <c r="J4" s="16">
        <v>1895.3681593462945</v>
      </c>
      <c r="K4" s="16">
        <v>93155.694399968488</v>
      </c>
      <c r="L4" s="16">
        <v>3611.6855536281632</v>
      </c>
      <c r="M4" s="16">
        <v>93800.861354835273</v>
      </c>
      <c r="N4" s="16">
        <v>1592.162186466069</v>
      </c>
      <c r="O4" s="16">
        <v>10819.074375794098</v>
      </c>
      <c r="P4" s="16">
        <v>21106.018019354313</v>
      </c>
    </row>
    <row r="5" spans="1:16">
      <c r="A5" s="5">
        <v>1992</v>
      </c>
      <c r="B5" s="16">
        <v>56534.397068611826</v>
      </c>
      <c r="C5" s="16">
        <v>11781.957912792117</v>
      </c>
      <c r="D5" s="16">
        <v>774.66953796170424</v>
      </c>
      <c r="E5" s="16">
        <v>150.67679543212253</v>
      </c>
      <c r="F5" s="16">
        <v>77721.815918412438</v>
      </c>
      <c r="G5" s="16">
        <v>1703.9192737032758</v>
      </c>
      <c r="H5" s="16">
        <v>3774.1108982980691</v>
      </c>
      <c r="I5" s="16">
        <v>1084.9592730638603</v>
      </c>
      <c r="J5" s="16">
        <v>2820.1945314183608</v>
      </c>
      <c r="K5" s="16">
        <v>74740.763750137645</v>
      </c>
      <c r="L5" s="16">
        <v>5794.7310665794057</v>
      </c>
      <c r="M5" s="16">
        <v>81216.375102369173</v>
      </c>
      <c r="N5" s="16">
        <v>368.86420979335531</v>
      </c>
      <c r="O5" s="16">
        <v>28128.730268908432</v>
      </c>
      <c r="P5" s="16">
        <v>20017.347608248801</v>
      </c>
    </row>
    <row r="6" spans="1:16">
      <c r="A6" s="5">
        <v>1993</v>
      </c>
      <c r="B6" s="16">
        <v>59962.231444540572</v>
      </c>
      <c r="C6" s="16">
        <v>9551.5087785381947</v>
      </c>
      <c r="D6" s="16">
        <v>187.05646944213245</v>
      </c>
      <c r="E6" s="16">
        <v>467.74670855025551</v>
      </c>
      <c r="F6" s="16">
        <v>98356.133099649902</v>
      </c>
      <c r="G6" s="16">
        <v>7012.8365712057794</v>
      </c>
      <c r="H6" s="16">
        <v>2276.1447823552717</v>
      </c>
      <c r="I6" s="16">
        <v>1566.1790271890368</v>
      </c>
      <c r="J6" s="16">
        <v>2401.7574916387575</v>
      </c>
      <c r="K6" s="16">
        <v>106792.89114470675</v>
      </c>
      <c r="L6" s="16">
        <v>4504.4275505232381</v>
      </c>
      <c r="M6" s="16">
        <v>78329.637752288996</v>
      </c>
      <c r="N6" s="16">
        <v>1353.9702030811625</v>
      </c>
      <c r="O6" s="16">
        <v>12189.850417692374</v>
      </c>
      <c r="P6" s="16">
        <v>23838.001251024365</v>
      </c>
    </row>
    <row r="7" spans="1:16">
      <c r="A7" s="5">
        <v>1994</v>
      </c>
      <c r="B7" s="16">
        <v>60276.431921876174</v>
      </c>
      <c r="C7" s="16">
        <v>12604.004158122076</v>
      </c>
      <c r="D7" s="16">
        <v>504.9473682057145</v>
      </c>
      <c r="E7" s="16">
        <v>160.79583425096857</v>
      </c>
      <c r="F7" s="16">
        <v>81397.832191603928</v>
      </c>
      <c r="G7" s="16">
        <v>1809.2472088217053</v>
      </c>
      <c r="H7" s="16">
        <v>3223.4668546157391</v>
      </c>
      <c r="I7" s="16">
        <v>1165.0566923178958</v>
      </c>
      <c r="J7" s="16">
        <v>3325.1088790931549</v>
      </c>
      <c r="K7" s="16">
        <v>62280.533705779344</v>
      </c>
      <c r="L7" s="16">
        <v>7895.8436336226123</v>
      </c>
      <c r="M7" s="16">
        <v>80109.542590090161</v>
      </c>
      <c r="N7" s="16">
        <v>386.04060391374242</v>
      </c>
      <c r="O7" s="16">
        <v>30657.890079954657</v>
      </c>
      <c r="P7" s="16">
        <v>20465.851450521139</v>
      </c>
    </row>
    <row r="8" spans="1:16">
      <c r="A8" s="5">
        <v>1995</v>
      </c>
      <c r="B8" s="16">
        <v>65681.496823566078</v>
      </c>
      <c r="C8" s="16">
        <v>10430.141002116803</v>
      </c>
      <c r="D8" s="16">
        <v>809.48367866239005</v>
      </c>
      <c r="E8" s="16">
        <v>645.1438850623523</v>
      </c>
      <c r="F8" s="16">
        <v>110979.02400959465</v>
      </c>
      <c r="G8" s="16">
        <v>6838.4308826500537</v>
      </c>
      <c r="H8" s="16">
        <v>2769.1110031252074</v>
      </c>
      <c r="I8" s="16">
        <v>2101.0042505036145</v>
      </c>
      <c r="J8" s="16">
        <v>2671.3274743102702</v>
      </c>
      <c r="K8" s="16">
        <v>111846.11473105993</v>
      </c>
      <c r="L8" s="16">
        <v>6986.2992066126581</v>
      </c>
      <c r="M8" s="16">
        <v>91752.908708629708</v>
      </c>
      <c r="N8" s="16">
        <v>1798.4193845563236</v>
      </c>
      <c r="O8" s="16">
        <v>11194.507417375604</v>
      </c>
      <c r="P8" s="16">
        <v>20619.050597050304</v>
      </c>
    </row>
    <row r="9" spans="1:16">
      <c r="A9" s="5">
        <v>1996</v>
      </c>
      <c r="B9" s="16">
        <v>68251.75871690028</v>
      </c>
      <c r="C9" s="16">
        <v>24532.753226484961</v>
      </c>
      <c r="D9" s="16">
        <v>440.78308277917984</v>
      </c>
      <c r="E9" s="16">
        <v>144.5138964956887</v>
      </c>
      <c r="F9" s="16">
        <v>88664.979367396547</v>
      </c>
      <c r="G9" s="16">
        <v>1961.3350216463332</v>
      </c>
      <c r="H9" s="16">
        <v>3725.1728091595783</v>
      </c>
      <c r="I9" s="16">
        <v>1320.1277168641086</v>
      </c>
      <c r="J9" s="16">
        <v>2287.204300535639</v>
      </c>
      <c r="K9" s="16">
        <v>66832.705782785022</v>
      </c>
      <c r="L9" s="16">
        <v>8606.424188066163</v>
      </c>
      <c r="M9" s="16">
        <v>72687.219803896587</v>
      </c>
      <c r="N9" s="16">
        <v>361.32736420450681</v>
      </c>
      <c r="O9" s="16">
        <v>30231.623834731996</v>
      </c>
      <c r="P9" s="16">
        <v>21166.797901886664</v>
      </c>
    </row>
    <row r="10" spans="1:16">
      <c r="A10" s="5">
        <v>1997</v>
      </c>
      <c r="B10" s="16">
        <v>71616.635830871601</v>
      </c>
      <c r="C10" s="16">
        <v>6999.9709572190286</v>
      </c>
      <c r="D10" s="16">
        <v>862.73127660074977</v>
      </c>
      <c r="E10" s="16">
        <v>638.42368207252161</v>
      </c>
      <c r="F10" s="16">
        <v>116959.65515759453</v>
      </c>
      <c r="G10" s="16">
        <v>8295.876581753002</v>
      </c>
      <c r="H10" s="16">
        <v>2877.5822702558448</v>
      </c>
      <c r="I10" s="16">
        <v>2009.4759958171155</v>
      </c>
      <c r="J10" s="16">
        <v>4366.2578253022957</v>
      </c>
      <c r="K10" s="16">
        <v>109292.2325209</v>
      </c>
      <c r="L10" s="16">
        <v>7257.2436631494111</v>
      </c>
      <c r="M10" s="16">
        <v>90825.620886758203</v>
      </c>
      <c r="N10" s="16">
        <v>1718.6768853517008</v>
      </c>
      <c r="O10" s="16">
        <v>13067.467844079696</v>
      </c>
      <c r="P10" s="16">
        <v>21451.962242145368</v>
      </c>
    </row>
    <row r="11" spans="1:16">
      <c r="A11" s="5">
        <v>1998</v>
      </c>
      <c r="B11" s="16">
        <v>63851.750300736094</v>
      </c>
      <c r="C11" s="16">
        <v>33331.942506729487</v>
      </c>
      <c r="D11" s="16">
        <v>1159.1081796968933</v>
      </c>
      <c r="E11" s="16">
        <v>111.72471968523685</v>
      </c>
      <c r="F11" s="16">
        <v>90006.169212650435</v>
      </c>
      <c r="G11" s="16">
        <v>1859.1566335118803</v>
      </c>
      <c r="H11" s="16">
        <v>3861.8259290123638</v>
      </c>
      <c r="I11" s="16">
        <v>1456.1012324688015</v>
      </c>
      <c r="J11" s="16">
        <v>3909.9325399523609</v>
      </c>
      <c r="K11" s="16">
        <v>83335.386279330414</v>
      </c>
      <c r="L11" s="16">
        <v>8216.0666832977495</v>
      </c>
      <c r="M11" s="16">
        <v>68270.2670789119</v>
      </c>
      <c r="N11" s="16">
        <v>388.33339900070263</v>
      </c>
      <c r="O11" s="16">
        <v>25329.513665877243</v>
      </c>
      <c r="P11" s="16">
        <v>21141.020101991871</v>
      </c>
    </row>
    <row r="12" spans="1:16">
      <c r="A12" s="5">
        <v>1999</v>
      </c>
      <c r="B12" s="16">
        <v>70477.71897716861</v>
      </c>
      <c r="C12" s="16">
        <v>6755.6628060018647</v>
      </c>
      <c r="D12" s="16">
        <v>709.20345297810957</v>
      </c>
      <c r="E12" s="16">
        <v>372.82008846785277</v>
      </c>
      <c r="F12" s="16">
        <v>128950.02259950456</v>
      </c>
      <c r="G12" s="16">
        <v>5424.6367772294989</v>
      </c>
      <c r="H12" s="16">
        <v>3279.1882823266728</v>
      </c>
      <c r="I12" s="16">
        <v>1997.8916411381156</v>
      </c>
      <c r="J12" s="16">
        <v>4042.3889506900791</v>
      </c>
      <c r="K12" s="16">
        <v>135294.73818333348</v>
      </c>
      <c r="L12" s="16">
        <v>7397.8905757068296</v>
      </c>
      <c r="M12" s="16">
        <v>76954.115096385009</v>
      </c>
      <c r="N12" s="16">
        <v>1606.4981895544333</v>
      </c>
      <c r="O12" s="16">
        <v>12901.881291300169</v>
      </c>
      <c r="P12" s="16">
        <v>21365.431211812825</v>
      </c>
    </row>
    <row r="13" spans="1:16">
      <c r="A13" s="5">
        <v>2000</v>
      </c>
      <c r="B13" s="16">
        <v>63037.175836007584</v>
      </c>
      <c r="C13" s="16">
        <v>30971.826532543015</v>
      </c>
      <c r="D13" s="16">
        <v>1169.3581653084432</v>
      </c>
      <c r="E13" s="16">
        <v>521.33826907688285</v>
      </c>
      <c r="F13" s="16">
        <v>112049.42090566475</v>
      </c>
      <c r="G13" s="16">
        <v>1510.4866843743646</v>
      </c>
      <c r="H13" s="16">
        <v>2570.0499680338298</v>
      </c>
      <c r="I13" s="16">
        <v>1628.3225319149508</v>
      </c>
      <c r="J13" s="16">
        <v>2750.5724893405218</v>
      </c>
      <c r="K13" s="16">
        <v>80057.867593545132</v>
      </c>
      <c r="L13" s="16">
        <v>7851.7037907322956</v>
      </c>
      <c r="M13" s="16">
        <v>68352.950901874399</v>
      </c>
      <c r="N13" s="16">
        <v>306.12959809792051</v>
      </c>
      <c r="O13" s="16">
        <v>27661.0971001535</v>
      </c>
      <c r="P13" s="16">
        <v>21786.584854909095</v>
      </c>
    </row>
    <row r="14" spans="1:16">
      <c r="A14" s="5">
        <v>2001</v>
      </c>
      <c r="B14" s="16">
        <v>69794.811701095721</v>
      </c>
      <c r="C14" s="16">
        <v>10153.289164221331</v>
      </c>
      <c r="D14" s="16">
        <v>778.30301039998085</v>
      </c>
      <c r="E14" s="16">
        <v>893.29843249734495</v>
      </c>
      <c r="F14" s="16">
        <v>147456.28555007861</v>
      </c>
      <c r="G14" s="16">
        <v>4035.0164766174953</v>
      </c>
      <c r="H14" s="16">
        <v>3898.3395033723746</v>
      </c>
      <c r="I14" s="16">
        <v>1986.9678252542226</v>
      </c>
      <c r="J14" s="16">
        <v>6611.3314363911777</v>
      </c>
      <c r="K14" s="16">
        <v>162214.88698686889</v>
      </c>
      <c r="L14" s="16">
        <v>7773.3751930954186</v>
      </c>
      <c r="M14" s="16">
        <v>73872.841627887421</v>
      </c>
      <c r="N14" s="16">
        <v>1750.3578059681286</v>
      </c>
      <c r="O14" s="16">
        <v>11455.934874975952</v>
      </c>
      <c r="P14" s="16">
        <v>21293.192451820818</v>
      </c>
    </row>
    <row r="15" spans="1:16">
      <c r="A15" s="5">
        <v>2002</v>
      </c>
      <c r="B15" s="16">
        <v>61233.077073963039</v>
      </c>
      <c r="C15" s="16">
        <v>9938.0927039501767</v>
      </c>
      <c r="D15" s="16">
        <v>772.37412192784018</v>
      </c>
      <c r="E15" s="16">
        <v>421.84560296707662</v>
      </c>
      <c r="F15" s="16">
        <v>114277.45534199697</v>
      </c>
      <c r="G15" s="16">
        <v>2101.5572623681692</v>
      </c>
      <c r="H15" s="16">
        <v>2400.790479697192</v>
      </c>
      <c r="I15" s="16">
        <v>1499.4362647448104</v>
      </c>
      <c r="J15" s="16">
        <v>3781.2843095040862</v>
      </c>
      <c r="K15" s="16">
        <v>82126.701398526973</v>
      </c>
      <c r="L15" s="16">
        <v>8207.0591300908818</v>
      </c>
      <c r="M15" s="16">
        <v>53981.069781818675</v>
      </c>
      <c r="N15" s="16">
        <v>687.65824898387859</v>
      </c>
      <c r="O15" s="16">
        <v>27074.970510846775</v>
      </c>
      <c r="P15" s="16">
        <v>20705.712276991388</v>
      </c>
    </row>
    <row r="16" spans="1:16">
      <c r="A16" s="5">
        <v>2003</v>
      </c>
      <c r="B16" s="16">
        <v>67293.227099608383</v>
      </c>
      <c r="C16" s="16">
        <v>12800.836900306362</v>
      </c>
      <c r="D16" s="16">
        <v>750.44952771746262</v>
      </c>
      <c r="E16" s="16">
        <v>1088.5615069646344</v>
      </c>
      <c r="F16" s="16">
        <v>149352.17931243253</v>
      </c>
      <c r="G16" s="16">
        <v>2368.537422727914</v>
      </c>
      <c r="H16" s="16">
        <v>3914.945829640702</v>
      </c>
      <c r="I16" s="16">
        <v>1764.580606765106</v>
      </c>
      <c r="J16" s="16">
        <v>5865.1826381206447</v>
      </c>
      <c r="K16" s="16">
        <v>150636.50949497335</v>
      </c>
      <c r="L16" s="16">
        <v>7773.3751930954186</v>
      </c>
      <c r="M16" s="16">
        <v>63242.048372113801</v>
      </c>
      <c r="N16" s="16">
        <v>1473.8722562520345</v>
      </c>
      <c r="O16" s="16">
        <v>16795.7572855586</v>
      </c>
      <c r="P16" s="16">
        <v>20150.668041608955</v>
      </c>
    </row>
    <row r="17" spans="1:16">
      <c r="A17" s="5">
        <v>2004</v>
      </c>
      <c r="B17" s="16">
        <v>66185.660780427672</v>
      </c>
      <c r="C17" s="16">
        <v>11857.028659094056</v>
      </c>
      <c r="D17" s="16">
        <v>871.39910272545831</v>
      </c>
      <c r="E17" s="16">
        <v>535.85426707470731</v>
      </c>
      <c r="F17" s="16">
        <v>124244.12638965073</v>
      </c>
      <c r="G17" s="16">
        <v>2236.6108853740539</v>
      </c>
      <c r="H17" s="16">
        <v>2843.290504649804</v>
      </c>
      <c r="I17" s="16">
        <v>2224.9122274785068</v>
      </c>
      <c r="J17" s="16">
        <v>5849.163173380397</v>
      </c>
      <c r="K17" s="16">
        <v>90190.079753160971</v>
      </c>
      <c r="L17" s="16">
        <v>6960.9083791878593</v>
      </c>
      <c r="M17" s="16">
        <v>56038.867129379825</v>
      </c>
      <c r="N17" s="16">
        <v>697.57031216363384</v>
      </c>
      <c r="O17" s="16">
        <v>26943.426275676837</v>
      </c>
      <c r="P17" s="16">
        <v>20761.666964153344</v>
      </c>
    </row>
    <row r="18" spans="1:16">
      <c r="A18" s="5">
        <v>2005</v>
      </c>
      <c r="B18" s="16">
        <v>69657.299468748737</v>
      </c>
      <c r="C18" s="16">
        <v>13520.745505685878</v>
      </c>
      <c r="D18" s="16">
        <v>775.4004345912233</v>
      </c>
      <c r="E18" s="16">
        <v>1132.1685386237045</v>
      </c>
      <c r="F18" s="16">
        <v>142749.05381781541</v>
      </c>
      <c r="G18" s="16">
        <v>2394.087803403434</v>
      </c>
      <c r="H18" s="16">
        <v>2975.4617876822167</v>
      </c>
      <c r="I18" s="16">
        <v>1594.26512624107</v>
      </c>
      <c r="J18" s="16">
        <v>5828.8658050558079</v>
      </c>
      <c r="K18" s="16">
        <v>128868.06345121047</v>
      </c>
      <c r="L18" s="16">
        <v>9083.4263858119684</v>
      </c>
      <c r="M18" s="16">
        <v>63401.969197643906</v>
      </c>
      <c r="N18" s="16">
        <v>1852.8293102011341</v>
      </c>
      <c r="O18" s="16">
        <v>22007.73736912178</v>
      </c>
      <c r="P18" s="16">
        <v>20871.473218223506</v>
      </c>
    </row>
    <row r="19" spans="1:16">
      <c r="A19" s="5">
        <v>2006</v>
      </c>
      <c r="B19" s="16">
        <v>65538.525106784786</v>
      </c>
      <c r="C19" s="16">
        <v>13669.493044613524</v>
      </c>
      <c r="D19" s="16">
        <v>561.77362368682645</v>
      </c>
      <c r="E19" s="16">
        <v>771.10370411537497</v>
      </c>
      <c r="F19" s="16">
        <v>125588.00344664299</v>
      </c>
      <c r="G19" s="16">
        <v>1692.8283125739731</v>
      </c>
      <c r="H19" s="16">
        <v>3130.148194286679</v>
      </c>
      <c r="I19" s="16">
        <v>2051.7592580927694</v>
      </c>
      <c r="J19" s="16">
        <v>7898.5162792449737</v>
      </c>
      <c r="K19" s="16">
        <v>90266.970387484937</v>
      </c>
      <c r="L19" s="16">
        <v>6125.9597937734916</v>
      </c>
      <c r="M19" s="16">
        <v>35093.982956176871</v>
      </c>
      <c r="N19" s="16">
        <v>815.27574832857147</v>
      </c>
      <c r="O19" s="16">
        <v>20944.012489585617</v>
      </c>
      <c r="P19" s="16">
        <v>20448.93260286238</v>
      </c>
    </row>
    <row r="20" spans="1:16">
      <c r="A20" s="5">
        <v>2007</v>
      </c>
      <c r="B20" s="16">
        <v>66643.523890316341</v>
      </c>
      <c r="C20" s="16">
        <v>10308.502733004969</v>
      </c>
      <c r="D20" s="16">
        <v>546.33333283516959</v>
      </c>
      <c r="E20" s="16">
        <v>867.66200579232645</v>
      </c>
      <c r="F20" s="16">
        <v>133468.09698935854</v>
      </c>
      <c r="G20" s="16">
        <v>1843.9406472227563</v>
      </c>
      <c r="H20" s="16">
        <v>3266.9431372087015</v>
      </c>
      <c r="I20" s="16">
        <v>1964.2388476311899</v>
      </c>
      <c r="J20" s="16">
        <v>7050.8683250825516</v>
      </c>
      <c r="K20" s="16">
        <v>109400.02303468135</v>
      </c>
      <c r="L20" s="16">
        <v>8065.0004939497567</v>
      </c>
      <c r="M20" s="16">
        <v>43067.85697114002</v>
      </c>
      <c r="N20" s="16">
        <v>1225.3717096092098</v>
      </c>
      <c r="O20" s="16">
        <v>22678.671934212387</v>
      </c>
      <c r="P20" s="16">
        <v>21801.136015743486</v>
      </c>
    </row>
    <row r="21" spans="1:16">
      <c r="A21" s="5">
        <v>2008</v>
      </c>
      <c r="B21" s="12">
        <v>67529.374417676008</v>
      </c>
      <c r="C21" s="12">
        <v>9980.5341494845434</v>
      </c>
      <c r="D21" s="12">
        <v>545.66625916870396</v>
      </c>
      <c r="E21" s="12">
        <v>907.42010309278339</v>
      </c>
      <c r="F21" s="12">
        <v>131285.70591312961</v>
      </c>
      <c r="G21" s="12">
        <v>2162.886363636364</v>
      </c>
      <c r="H21" s="12">
        <v>3081.1908017402102</v>
      </c>
      <c r="I21" s="12">
        <v>2013.0138456213224</v>
      </c>
      <c r="J21" s="12">
        <v>6844.4115270670591</v>
      </c>
      <c r="K21" s="12">
        <v>105799.77106242957</v>
      </c>
      <c r="L21" s="12">
        <v>6417.1561085972817</v>
      </c>
      <c r="M21" s="12">
        <v>33904.633465305247</v>
      </c>
      <c r="N21" s="12">
        <v>1085.164601769912</v>
      </c>
      <c r="O21" s="12">
        <v>22180.87259196095</v>
      </c>
      <c r="P21" s="12">
        <v>21439.569766110861</v>
      </c>
    </row>
    <row r="22" spans="1:16">
      <c r="A22" s="5">
        <v>2009</v>
      </c>
      <c r="B22" s="16">
        <v>68427</v>
      </c>
      <c r="C22" s="16">
        <v>9663</v>
      </c>
      <c r="D22" s="16">
        <v>545</v>
      </c>
      <c r="E22" s="16">
        <v>949</v>
      </c>
      <c r="F22" s="16">
        <v>129139</v>
      </c>
      <c r="G22" s="16">
        <v>2537</v>
      </c>
      <c r="H22" s="16">
        <v>2906</v>
      </c>
      <c r="I22" s="16">
        <v>2063</v>
      </c>
      <c r="J22" s="16">
        <v>6644</v>
      </c>
      <c r="K22" s="16">
        <v>102318</v>
      </c>
      <c r="L22" s="16">
        <v>5106</v>
      </c>
      <c r="M22" s="16">
        <v>26691</v>
      </c>
      <c r="N22" s="16">
        <v>961</v>
      </c>
      <c r="O22" s="16">
        <v>21694</v>
      </c>
      <c r="P22" s="16">
        <v>21084</v>
      </c>
    </row>
    <row r="23" spans="1:16">
      <c r="A23" s="5">
        <v>2010</v>
      </c>
      <c r="B23" s="16">
        <v>70016</v>
      </c>
      <c r="C23" s="16">
        <v>9985</v>
      </c>
      <c r="D23" s="16">
        <v>633</v>
      </c>
      <c r="E23" s="16">
        <v>897</v>
      </c>
      <c r="F23" s="16">
        <v>131880</v>
      </c>
      <c r="G23" s="16">
        <v>3162</v>
      </c>
      <c r="H23" s="16">
        <v>3262</v>
      </c>
      <c r="I23" s="16">
        <v>2252</v>
      </c>
      <c r="J23" s="16">
        <v>6185</v>
      </c>
      <c r="K23" s="16">
        <v>102890</v>
      </c>
      <c r="L23" s="16">
        <v>5491</v>
      </c>
      <c r="M23" s="16">
        <v>27188</v>
      </c>
      <c r="N23" s="16">
        <v>653</v>
      </c>
      <c r="O23" s="16">
        <v>22166</v>
      </c>
      <c r="P23" s="16">
        <v>23124</v>
      </c>
    </row>
    <row r="24" spans="1:16">
      <c r="A24" s="5">
        <v>2011</v>
      </c>
      <c r="B24" s="16">
        <v>70612</v>
      </c>
      <c r="C24" s="16">
        <v>9668</v>
      </c>
      <c r="D24" s="16">
        <v>644</v>
      </c>
      <c r="E24" s="16">
        <v>779</v>
      </c>
      <c r="F24" s="16">
        <v>133308</v>
      </c>
      <c r="G24" s="16">
        <v>3176</v>
      </c>
      <c r="H24" s="16">
        <v>3339</v>
      </c>
      <c r="I24" s="16">
        <v>3069</v>
      </c>
      <c r="J24" s="16">
        <v>6680</v>
      </c>
      <c r="K24" s="16">
        <v>95249</v>
      </c>
      <c r="L24" s="16">
        <v>5132</v>
      </c>
      <c r="M24" s="16">
        <v>27114</v>
      </c>
      <c r="N24" s="16">
        <v>544</v>
      </c>
      <c r="O24" s="16">
        <v>21900</v>
      </c>
      <c r="P24" s="16">
        <v>24422</v>
      </c>
    </row>
    <row r="25" spans="1:16">
      <c r="A25" s="5">
        <v>2012</v>
      </c>
      <c r="B25" s="16">
        <v>71916</v>
      </c>
      <c r="C25" s="16">
        <v>9959</v>
      </c>
      <c r="D25" s="16">
        <v>593</v>
      </c>
      <c r="E25" s="16">
        <v>754</v>
      </c>
      <c r="F25" s="16">
        <v>143440</v>
      </c>
      <c r="G25" s="16">
        <v>2729</v>
      </c>
      <c r="H25" s="16">
        <v>4348</v>
      </c>
      <c r="I25" s="16">
        <v>2910</v>
      </c>
      <c r="J25" s="16">
        <v>7904</v>
      </c>
      <c r="K25" s="16">
        <v>88626</v>
      </c>
      <c r="L25" s="16">
        <v>5341</v>
      </c>
      <c r="M25" s="16">
        <v>27138</v>
      </c>
      <c r="N25" s="16">
        <v>480</v>
      </c>
      <c r="O25" s="16">
        <v>23602</v>
      </c>
      <c r="P25" s="16">
        <v>24078</v>
      </c>
    </row>
    <row r="26" spans="1:16">
      <c r="A26" s="5">
        <v>2013</v>
      </c>
      <c r="B26" s="16">
        <v>74870</v>
      </c>
      <c r="C26" s="16">
        <v>9852</v>
      </c>
      <c r="D26" s="16">
        <v>620</v>
      </c>
      <c r="E26" s="16">
        <v>815</v>
      </c>
      <c r="F26" s="16">
        <v>147654</v>
      </c>
      <c r="G26" s="16">
        <v>3127</v>
      </c>
      <c r="H26" s="16">
        <v>4183</v>
      </c>
      <c r="I26" s="16">
        <v>3403</v>
      </c>
      <c r="J26" s="16">
        <v>7145</v>
      </c>
      <c r="K26" s="16">
        <v>87368</v>
      </c>
      <c r="L26" s="16">
        <v>6548</v>
      </c>
      <c r="M26" s="16">
        <v>29451</v>
      </c>
      <c r="N26" s="16">
        <v>746</v>
      </c>
      <c r="O26" s="16">
        <v>23444</v>
      </c>
      <c r="P26" s="16">
        <v>22352</v>
      </c>
    </row>
    <row r="28" spans="1:16">
      <c r="B28" s="349" t="s">
        <v>107</v>
      </c>
      <c r="C28" s="349"/>
      <c r="D28" s="349"/>
      <c r="E28" s="349"/>
      <c r="F28" s="349"/>
      <c r="G28" s="349"/>
      <c r="H28" s="349"/>
      <c r="I28" s="349"/>
      <c r="J28" s="349"/>
      <c r="K28" s="349"/>
      <c r="L28" s="349"/>
      <c r="M28" s="349"/>
      <c r="N28" s="349"/>
    </row>
    <row r="29" spans="1:16">
      <c r="B29" s="349"/>
      <c r="C29" s="349"/>
      <c r="D29" s="349"/>
      <c r="E29" s="349"/>
      <c r="F29" s="349"/>
      <c r="G29" s="349"/>
      <c r="H29" s="349"/>
      <c r="I29" s="349"/>
      <c r="J29" s="349"/>
      <c r="K29" s="349"/>
      <c r="L29" s="349"/>
      <c r="M29" s="349"/>
      <c r="N29" s="349"/>
    </row>
    <row r="30" spans="1:16">
      <c r="B30" s="349"/>
      <c r="C30" s="349"/>
      <c r="D30" s="349"/>
      <c r="E30" s="349"/>
      <c r="F30" s="349"/>
      <c r="G30" s="349"/>
      <c r="H30" s="349"/>
      <c r="I30" s="349"/>
      <c r="J30" s="349"/>
      <c r="K30" s="349"/>
      <c r="L30" s="349"/>
      <c r="M30" s="349"/>
      <c r="N30" s="349"/>
    </row>
    <row r="32" spans="1:16">
      <c r="A32" s="34" t="s">
        <v>99</v>
      </c>
      <c r="B32" s="34"/>
      <c r="C32" s="34"/>
      <c r="D32" s="34"/>
      <c r="E32" s="34"/>
      <c r="F32" s="34"/>
      <c r="G32" s="34"/>
      <c r="H32" s="34"/>
      <c r="I32" s="34"/>
      <c r="J32" s="34"/>
      <c r="K32" s="34"/>
      <c r="L32" s="34"/>
      <c r="M32" s="34"/>
      <c r="N32" s="34"/>
    </row>
    <row r="33" spans="1:17">
      <c r="A33" s="34" t="s">
        <v>4</v>
      </c>
      <c r="B33" s="34"/>
      <c r="C33" s="34"/>
      <c r="D33" s="34"/>
      <c r="E33" s="34"/>
      <c r="F33" s="34"/>
      <c r="G33" s="34"/>
      <c r="H33" s="34"/>
      <c r="I33" s="34"/>
      <c r="J33" s="34"/>
      <c r="K33" s="34"/>
      <c r="L33" s="34"/>
      <c r="M33" s="34"/>
      <c r="N33" s="34"/>
    </row>
    <row r="34" spans="1:17">
      <c r="A34" s="34">
        <v>1</v>
      </c>
      <c r="B34" s="34" t="s">
        <v>60</v>
      </c>
      <c r="C34" s="34"/>
      <c r="D34" s="34"/>
      <c r="E34" s="34"/>
      <c r="F34" s="34"/>
      <c r="G34" s="34"/>
      <c r="H34" s="34"/>
      <c r="I34" s="34"/>
      <c r="J34" s="34"/>
      <c r="K34" s="34"/>
      <c r="L34" s="34"/>
      <c r="M34" s="34"/>
      <c r="N34" s="34"/>
    </row>
    <row r="35" spans="1:17">
      <c r="A35" s="34">
        <v>2</v>
      </c>
      <c r="B35" s="34" t="s">
        <v>100</v>
      </c>
      <c r="C35" s="34"/>
      <c r="D35" s="34"/>
      <c r="E35" s="34"/>
      <c r="F35" s="34"/>
      <c r="G35" s="34"/>
      <c r="H35" s="34"/>
      <c r="I35" s="34"/>
      <c r="J35" s="34"/>
      <c r="K35" s="34"/>
      <c r="L35" s="34"/>
      <c r="M35" s="34"/>
      <c r="N35" s="34"/>
    </row>
    <row r="36" spans="1:17">
      <c r="A36" s="34">
        <v>3</v>
      </c>
      <c r="B36" s="34" t="s">
        <v>101</v>
      </c>
      <c r="C36" s="34"/>
      <c r="D36" s="34"/>
      <c r="E36" s="34"/>
      <c r="F36" s="34"/>
      <c r="G36" s="34"/>
      <c r="H36" s="34"/>
      <c r="I36" s="34"/>
      <c r="J36" s="34"/>
      <c r="K36" s="34"/>
      <c r="L36" s="34"/>
      <c r="M36" s="34"/>
      <c r="N36" s="34"/>
    </row>
    <row r="37" spans="1:17">
      <c r="A37" s="34">
        <v>4</v>
      </c>
      <c r="B37" s="35" t="s">
        <v>61</v>
      </c>
      <c r="C37" s="34"/>
      <c r="D37" s="34"/>
      <c r="E37" s="34"/>
      <c r="F37" s="34"/>
      <c r="G37" s="34"/>
      <c r="H37" s="34"/>
      <c r="I37" s="34"/>
      <c r="J37" s="34"/>
      <c r="K37" s="34"/>
      <c r="L37" s="34"/>
      <c r="M37" s="34"/>
      <c r="N37" s="34"/>
    </row>
    <row r="38" spans="1:17">
      <c r="A38" s="34">
        <v>5</v>
      </c>
      <c r="B38" s="35" t="s">
        <v>6</v>
      </c>
      <c r="C38" s="34"/>
      <c r="D38" s="34"/>
      <c r="E38" s="34"/>
      <c r="F38" s="34"/>
      <c r="G38" s="34"/>
      <c r="H38" s="34"/>
      <c r="I38" s="34"/>
      <c r="J38" s="34"/>
      <c r="K38" s="34"/>
      <c r="L38" s="34"/>
      <c r="M38" s="34"/>
      <c r="N38" s="34"/>
    </row>
    <row r="39" spans="1:17">
      <c r="A39" s="34">
        <v>9</v>
      </c>
      <c r="B39" s="34" t="s">
        <v>102</v>
      </c>
      <c r="C39" s="34"/>
      <c r="D39" s="34"/>
      <c r="E39" s="34"/>
      <c r="F39" s="34"/>
      <c r="G39" s="34"/>
      <c r="H39" s="34"/>
      <c r="I39" s="34"/>
      <c r="J39" s="34"/>
      <c r="K39" s="34"/>
      <c r="L39" s="34"/>
      <c r="M39" s="34"/>
      <c r="N39" s="34"/>
    </row>
    <row r="40" spans="1:17">
      <c r="A40" s="34">
        <v>10</v>
      </c>
      <c r="B40" s="34" t="s">
        <v>41</v>
      </c>
      <c r="C40" s="34"/>
      <c r="D40" s="34"/>
      <c r="E40" s="34"/>
      <c r="F40" s="34"/>
      <c r="G40" s="34"/>
      <c r="H40" s="34"/>
      <c r="I40" s="34"/>
      <c r="J40" s="34"/>
      <c r="K40" s="34"/>
      <c r="L40" s="34"/>
      <c r="M40" s="34"/>
      <c r="N40" s="34"/>
    </row>
    <row r="41" spans="1:17">
      <c r="A41" s="34">
        <v>11</v>
      </c>
      <c r="B41" s="34" t="s">
        <v>63</v>
      </c>
      <c r="C41" s="34"/>
      <c r="D41" s="34"/>
      <c r="E41" s="34"/>
      <c r="F41" s="34"/>
      <c r="G41" s="34"/>
      <c r="H41" s="34"/>
      <c r="I41" s="34"/>
      <c r="J41" s="34"/>
      <c r="K41" s="34"/>
      <c r="L41" s="34"/>
      <c r="M41" s="34"/>
      <c r="N41" s="34"/>
    </row>
    <row r="42" spans="1:17">
      <c r="A42" s="34">
        <v>12</v>
      </c>
      <c r="B42" s="34" t="s">
        <v>64</v>
      </c>
      <c r="C42" s="34"/>
      <c r="D42" s="34"/>
      <c r="E42" s="34"/>
      <c r="F42" s="34"/>
      <c r="G42" s="34"/>
      <c r="H42" s="34"/>
      <c r="I42" s="34"/>
      <c r="J42" s="34"/>
      <c r="K42" s="34"/>
      <c r="L42" s="34"/>
      <c r="M42" s="34"/>
      <c r="N42" s="34"/>
    </row>
    <row r="44" spans="1:17">
      <c r="A44" s="34" t="s">
        <v>103</v>
      </c>
      <c r="B44" s="34"/>
      <c r="C44" s="34"/>
      <c r="D44" s="34"/>
      <c r="E44" s="34"/>
      <c r="F44" s="34"/>
      <c r="G44" s="34"/>
      <c r="H44" s="34"/>
      <c r="I44" s="34"/>
      <c r="J44" s="34"/>
      <c r="K44" s="34"/>
      <c r="L44" s="34"/>
      <c r="M44" s="34"/>
      <c r="N44" s="34"/>
      <c r="O44" s="34"/>
      <c r="P44" s="34"/>
      <c r="Q44" s="34"/>
    </row>
    <row r="45" spans="1:17">
      <c r="A45" s="34" t="s">
        <v>4</v>
      </c>
      <c r="B45" s="34"/>
      <c r="C45" s="34"/>
      <c r="D45" s="34"/>
      <c r="E45" s="34"/>
      <c r="F45" s="34"/>
      <c r="G45" s="34"/>
      <c r="H45" s="34"/>
      <c r="I45" s="34"/>
      <c r="J45" s="34"/>
      <c r="K45" s="34"/>
      <c r="L45" s="34"/>
      <c r="M45" s="34"/>
      <c r="N45" s="34"/>
      <c r="O45" s="34"/>
      <c r="P45" s="34"/>
      <c r="Q45" s="34"/>
    </row>
    <row r="46" spans="1:17">
      <c r="A46" s="34">
        <v>1</v>
      </c>
      <c r="B46" s="34" t="s">
        <v>51</v>
      </c>
      <c r="C46" s="34"/>
      <c r="D46" s="34"/>
      <c r="E46" s="34"/>
      <c r="F46" s="34"/>
      <c r="G46" s="34"/>
      <c r="H46" s="34"/>
      <c r="I46" s="34"/>
      <c r="J46" s="34"/>
      <c r="K46" s="34"/>
      <c r="L46" s="34"/>
      <c r="M46" s="34"/>
      <c r="N46" s="34"/>
      <c r="O46" s="34"/>
      <c r="P46" s="34"/>
      <c r="Q46" s="34"/>
    </row>
    <row r="47" spans="1:17">
      <c r="A47" s="34">
        <v>2</v>
      </c>
      <c r="B47" s="34" t="s">
        <v>104</v>
      </c>
      <c r="C47" s="34"/>
      <c r="D47" s="34"/>
      <c r="E47" s="34"/>
      <c r="F47" s="34"/>
      <c r="G47" s="34"/>
      <c r="H47" s="34"/>
      <c r="I47" s="34"/>
      <c r="J47" s="34"/>
      <c r="K47" s="34"/>
      <c r="L47" s="34"/>
      <c r="M47" s="34"/>
      <c r="N47" s="34"/>
      <c r="O47" s="34"/>
      <c r="P47" s="34"/>
      <c r="Q47" s="34"/>
    </row>
    <row r="48" spans="1:17">
      <c r="A48" s="34">
        <v>3</v>
      </c>
      <c r="B48" s="34" t="s">
        <v>105</v>
      </c>
      <c r="C48" s="34"/>
      <c r="D48" s="34"/>
      <c r="E48" s="34"/>
      <c r="F48" s="34"/>
      <c r="G48" s="34"/>
      <c r="H48" s="34"/>
      <c r="I48" s="34"/>
      <c r="J48" s="34"/>
      <c r="K48" s="34"/>
      <c r="L48" s="34"/>
      <c r="M48" s="34"/>
      <c r="N48" s="34"/>
      <c r="O48" s="34"/>
      <c r="P48" s="34"/>
      <c r="Q48" s="34"/>
    </row>
    <row r="49" spans="1:17">
      <c r="A49" s="34">
        <v>4</v>
      </c>
      <c r="B49" s="35" t="s">
        <v>53</v>
      </c>
      <c r="C49" s="34"/>
      <c r="D49" s="34"/>
      <c r="E49" s="34"/>
      <c r="F49" s="34"/>
      <c r="G49" s="34"/>
      <c r="H49" s="34"/>
      <c r="I49" s="34"/>
      <c r="J49" s="34"/>
      <c r="K49" s="34"/>
      <c r="L49" s="34"/>
      <c r="M49" s="34"/>
      <c r="N49" s="34"/>
      <c r="O49" s="34"/>
      <c r="P49" s="34"/>
      <c r="Q49" s="34"/>
    </row>
    <row r="50" spans="1:17">
      <c r="A50" s="34">
        <v>5</v>
      </c>
      <c r="B50" s="34" t="s">
        <v>106</v>
      </c>
      <c r="C50" s="34"/>
      <c r="D50" s="34"/>
      <c r="E50" s="34"/>
      <c r="F50" s="34"/>
      <c r="G50" s="34"/>
      <c r="H50" s="34"/>
      <c r="I50" s="34"/>
      <c r="J50" s="34"/>
      <c r="K50" s="34"/>
      <c r="L50" s="34"/>
      <c r="M50" s="34"/>
      <c r="N50" s="34"/>
      <c r="O50" s="34"/>
      <c r="P50" s="34"/>
      <c r="Q50" s="34"/>
    </row>
  </sheetData>
  <mergeCells count="1">
    <mergeCell ref="B28:N30"/>
  </mergeCells>
  <pageMargins left="0.7" right="0.7" top="0.75" bottom="0.75" header="0.3" footer="0.3"/>
</worksheet>
</file>

<file path=xl/worksheets/sheet27.xml><?xml version="1.0" encoding="utf-8"?>
<worksheet xmlns="http://schemas.openxmlformats.org/spreadsheetml/2006/main" xmlns:r="http://schemas.openxmlformats.org/officeDocument/2006/relationships">
  <dimension ref="A1:O32"/>
  <sheetViews>
    <sheetView topLeftCell="A4" workbookViewId="0">
      <selection activeCell="D17" sqref="D17"/>
    </sheetView>
  </sheetViews>
  <sheetFormatPr defaultRowHeight="15"/>
  <cols>
    <col min="2" max="2" width="18.140625" customWidth="1"/>
    <col min="3" max="3" width="17.7109375" customWidth="1"/>
    <col min="4" max="4" width="17.140625" customWidth="1"/>
    <col min="5" max="5" width="18.42578125" customWidth="1"/>
    <col min="6" max="6" width="14" customWidth="1"/>
    <col min="7" max="7" width="16.5703125" customWidth="1"/>
    <col min="8" max="8" width="16.7109375" customWidth="1"/>
    <col min="9" max="9" width="18" customWidth="1"/>
    <col min="10" max="10" width="14.140625" customWidth="1"/>
    <col min="11" max="11" width="13.85546875" customWidth="1"/>
    <col min="12" max="12" width="15" customWidth="1"/>
    <col min="13" max="13" width="14.28515625" customWidth="1"/>
  </cols>
  <sheetData>
    <row r="1" spans="1:15">
      <c r="A1" s="23" t="s">
        <v>289</v>
      </c>
      <c r="B1" s="3"/>
      <c r="C1" s="3"/>
      <c r="D1" s="3"/>
      <c r="E1" s="3"/>
      <c r="F1" s="3"/>
      <c r="G1" s="3"/>
      <c r="H1" s="3"/>
      <c r="I1" s="3"/>
      <c r="J1" s="3"/>
      <c r="K1" s="3"/>
      <c r="L1" s="1"/>
      <c r="M1" s="1"/>
      <c r="N1" s="1"/>
    </row>
    <row r="2" spans="1:15" ht="60">
      <c r="A2" s="14"/>
      <c r="B2" s="36" t="s">
        <v>74</v>
      </c>
      <c r="C2" s="36" t="s">
        <v>66</v>
      </c>
      <c r="D2" s="36" t="s">
        <v>67</v>
      </c>
      <c r="E2" s="36" t="s">
        <v>68</v>
      </c>
      <c r="F2" s="36" t="s">
        <v>69</v>
      </c>
      <c r="G2" s="36" t="s">
        <v>70</v>
      </c>
      <c r="H2" s="36" t="s">
        <v>71</v>
      </c>
      <c r="I2" s="36" t="s">
        <v>76</v>
      </c>
      <c r="J2" s="36" t="s">
        <v>72</v>
      </c>
      <c r="K2" s="36" t="s">
        <v>73</v>
      </c>
      <c r="L2" s="74" t="s">
        <v>149</v>
      </c>
      <c r="M2" s="74" t="s">
        <v>148</v>
      </c>
      <c r="N2" s="40"/>
      <c r="O2" s="1"/>
    </row>
    <row r="3" spans="1:15">
      <c r="A3" s="5">
        <v>1990</v>
      </c>
      <c r="B3" s="16">
        <v>87.313000000000002</v>
      </c>
      <c r="C3" s="16">
        <v>88.350999999999999</v>
      </c>
      <c r="D3" s="16">
        <v>105.309</v>
      </c>
      <c r="E3" s="16">
        <v>109.26</v>
      </c>
      <c r="F3" s="16">
        <v>136.392</v>
      </c>
      <c r="G3" s="16">
        <v>98.436999999999998</v>
      </c>
      <c r="H3" s="16">
        <v>105.471</v>
      </c>
      <c r="I3" s="16">
        <v>89.004000000000005</v>
      </c>
      <c r="J3" s="16">
        <v>83.658000000000001</v>
      </c>
      <c r="K3" s="16">
        <v>85.364999999999995</v>
      </c>
      <c r="L3" s="16">
        <v>98.045000000000002</v>
      </c>
      <c r="M3" s="16">
        <v>84.894000000000005</v>
      </c>
      <c r="N3" s="41"/>
      <c r="O3" s="1"/>
    </row>
    <row r="4" spans="1:15">
      <c r="A4" s="5">
        <v>1991</v>
      </c>
      <c r="B4" s="16">
        <v>88.763000000000005</v>
      </c>
      <c r="C4" s="16">
        <v>86.031000000000006</v>
      </c>
      <c r="D4" s="16">
        <v>96.290999999999997</v>
      </c>
      <c r="E4" s="16">
        <v>100.066</v>
      </c>
      <c r="F4" s="16">
        <v>140.29</v>
      </c>
      <c r="G4" s="16">
        <v>101.97199999999999</v>
      </c>
      <c r="H4" s="16">
        <v>108.405</v>
      </c>
      <c r="I4" s="16">
        <v>89.228999999999999</v>
      </c>
      <c r="J4" s="16">
        <v>84.908000000000001</v>
      </c>
      <c r="K4" s="16">
        <v>85.253</v>
      </c>
      <c r="L4" s="16">
        <v>97.314999999999998</v>
      </c>
      <c r="M4" s="16">
        <v>85.164000000000001</v>
      </c>
      <c r="N4" s="42"/>
      <c r="O4" s="1"/>
    </row>
    <row r="5" spans="1:15">
      <c r="A5" s="5">
        <v>1992</v>
      </c>
      <c r="B5" s="16">
        <v>84.003</v>
      </c>
      <c r="C5" s="16">
        <v>87.417000000000002</v>
      </c>
      <c r="D5" s="16">
        <v>96.724999999999994</v>
      </c>
      <c r="E5" s="16">
        <v>100.706</v>
      </c>
      <c r="F5" s="16">
        <v>151.76400000000001</v>
      </c>
      <c r="G5" s="16">
        <v>101.756</v>
      </c>
      <c r="H5" s="16">
        <v>104.38</v>
      </c>
      <c r="I5" s="16">
        <v>86.161000000000001</v>
      </c>
      <c r="J5" s="16">
        <v>85.540999999999997</v>
      </c>
      <c r="K5" s="16">
        <v>86.757999999999996</v>
      </c>
      <c r="L5" s="16">
        <v>98.293999999999997</v>
      </c>
      <c r="M5" s="16">
        <v>87.316999999999993</v>
      </c>
      <c r="N5" s="42"/>
      <c r="O5" s="1"/>
    </row>
    <row r="6" spans="1:15">
      <c r="A6" s="5">
        <v>1993</v>
      </c>
      <c r="B6" s="16">
        <v>85.817999999999998</v>
      </c>
      <c r="C6" s="16">
        <v>88.634</v>
      </c>
      <c r="D6" s="16">
        <v>97.924000000000007</v>
      </c>
      <c r="E6" s="16">
        <v>94.488</v>
      </c>
      <c r="F6" s="16">
        <v>158.45699999999999</v>
      </c>
      <c r="G6" s="16">
        <v>104.30200000000001</v>
      </c>
      <c r="H6" s="16">
        <v>110.77800000000001</v>
      </c>
      <c r="I6" s="16">
        <v>86.882999999999996</v>
      </c>
      <c r="J6" s="16">
        <v>84.399000000000001</v>
      </c>
      <c r="K6" s="16">
        <v>89.081999999999994</v>
      </c>
      <c r="L6" s="16">
        <v>98.739000000000004</v>
      </c>
      <c r="M6" s="16">
        <v>88.888000000000005</v>
      </c>
      <c r="N6" s="42"/>
      <c r="O6" s="1"/>
    </row>
    <row r="7" spans="1:15">
      <c r="A7" s="5">
        <v>1994</v>
      </c>
      <c r="B7" s="16">
        <v>87.537999999999997</v>
      </c>
      <c r="C7" s="16">
        <v>87.921999999999997</v>
      </c>
      <c r="D7" s="16">
        <v>87.941000000000003</v>
      </c>
      <c r="E7" s="16">
        <v>89.129000000000005</v>
      </c>
      <c r="F7" s="16">
        <v>156.214</v>
      </c>
      <c r="G7" s="16">
        <v>104.934</v>
      </c>
      <c r="H7" s="16">
        <v>108.958</v>
      </c>
      <c r="I7" s="16">
        <v>90.338999999999999</v>
      </c>
      <c r="J7" s="16">
        <v>82.662999999999997</v>
      </c>
      <c r="K7" s="16">
        <v>90.137</v>
      </c>
      <c r="L7" s="16">
        <v>100.378</v>
      </c>
      <c r="M7" s="16">
        <v>89.637</v>
      </c>
      <c r="N7" s="42"/>
      <c r="O7" s="1"/>
    </row>
    <row r="8" spans="1:15">
      <c r="A8" s="5">
        <v>1995</v>
      </c>
      <c r="B8" s="16">
        <v>88.754999999999995</v>
      </c>
      <c r="C8" s="16">
        <v>87.308999999999997</v>
      </c>
      <c r="D8" s="16">
        <v>82.209000000000003</v>
      </c>
      <c r="E8" s="16">
        <v>92.206000000000003</v>
      </c>
      <c r="F8" s="16">
        <v>153.52699999999999</v>
      </c>
      <c r="G8" s="16">
        <v>105.45699999999999</v>
      </c>
      <c r="H8" s="16">
        <v>110.96899999999999</v>
      </c>
      <c r="I8" s="16">
        <v>94.254000000000005</v>
      </c>
      <c r="J8" s="16">
        <v>81.739999999999995</v>
      </c>
      <c r="K8" s="16">
        <v>88.911000000000001</v>
      </c>
      <c r="L8" s="16">
        <v>101.761</v>
      </c>
      <c r="M8" s="16">
        <v>90.043000000000006</v>
      </c>
      <c r="N8" s="42"/>
      <c r="O8" s="1"/>
    </row>
    <row r="9" spans="1:15">
      <c r="A9" s="5">
        <v>1996</v>
      </c>
      <c r="B9" s="16">
        <v>89.962999999999994</v>
      </c>
      <c r="C9" s="16">
        <v>89.352999999999994</v>
      </c>
      <c r="D9" s="16">
        <v>83.778000000000006</v>
      </c>
      <c r="E9" s="16">
        <v>93.135999999999996</v>
      </c>
      <c r="F9" s="16">
        <v>148.898</v>
      </c>
      <c r="G9" s="16">
        <v>106.621</v>
      </c>
      <c r="H9" s="16">
        <v>108.38200000000001</v>
      </c>
      <c r="I9" s="16">
        <v>96.683999999999997</v>
      </c>
      <c r="J9" s="16">
        <v>81.72</v>
      </c>
      <c r="K9" s="16">
        <v>89.599000000000004</v>
      </c>
      <c r="L9" s="16">
        <v>103.855</v>
      </c>
      <c r="M9" s="16">
        <v>91.061999999999998</v>
      </c>
      <c r="N9" s="42"/>
      <c r="O9" s="1"/>
    </row>
    <row r="10" spans="1:15">
      <c r="A10" s="5">
        <v>1997</v>
      </c>
      <c r="B10" s="16">
        <v>87.718999999999994</v>
      </c>
      <c r="C10" s="16">
        <v>89.856999999999999</v>
      </c>
      <c r="D10" s="16">
        <v>89.078000000000003</v>
      </c>
      <c r="E10" s="16">
        <v>105.402</v>
      </c>
      <c r="F10" s="16">
        <v>145.24299999999999</v>
      </c>
      <c r="G10" s="16">
        <v>104.32299999999999</v>
      </c>
      <c r="H10" s="16">
        <v>106.426</v>
      </c>
      <c r="I10" s="16">
        <v>98.093999999999994</v>
      </c>
      <c r="J10" s="16">
        <v>84.215999999999994</v>
      </c>
      <c r="K10" s="16">
        <v>90.771000000000001</v>
      </c>
      <c r="L10" s="16">
        <v>104.63200000000001</v>
      </c>
      <c r="M10" s="16">
        <v>89.959000000000003</v>
      </c>
      <c r="N10" s="42"/>
      <c r="O10" s="1"/>
    </row>
    <row r="11" spans="1:15">
      <c r="A11" s="5">
        <v>1998</v>
      </c>
      <c r="B11" s="16">
        <v>90.506</v>
      </c>
      <c r="C11" s="16">
        <v>91.403000000000006</v>
      </c>
      <c r="D11" s="16">
        <v>85.468999999999994</v>
      </c>
      <c r="E11" s="16">
        <v>99.319000000000003</v>
      </c>
      <c r="F11" s="16">
        <v>145.57499999999999</v>
      </c>
      <c r="G11" s="16">
        <v>106.19199999999999</v>
      </c>
      <c r="H11" s="16">
        <v>109.119</v>
      </c>
      <c r="I11" s="16">
        <v>97.025999999999996</v>
      </c>
      <c r="J11" s="16">
        <v>86.483999999999995</v>
      </c>
      <c r="K11" s="16">
        <v>91.751999999999995</v>
      </c>
      <c r="L11" s="16">
        <v>106.113</v>
      </c>
      <c r="M11" s="16">
        <v>91.474999999999994</v>
      </c>
      <c r="N11" s="42"/>
      <c r="O11" s="1"/>
    </row>
    <row r="12" spans="1:15">
      <c r="A12" s="5">
        <v>1999</v>
      </c>
      <c r="B12" s="16">
        <v>94.247</v>
      </c>
      <c r="C12" s="16">
        <v>89.734999999999999</v>
      </c>
      <c r="D12" s="16">
        <v>88.281000000000006</v>
      </c>
      <c r="E12" s="16">
        <v>104.242</v>
      </c>
      <c r="F12" s="16">
        <v>143.68100000000001</v>
      </c>
      <c r="G12" s="16">
        <v>109.77</v>
      </c>
      <c r="H12" s="16">
        <v>104.864</v>
      </c>
      <c r="I12" s="16">
        <v>98.742999999999995</v>
      </c>
      <c r="J12" s="16">
        <v>87.372</v>
      </c>
      <c r="K12" s="16">
        <v>94.861000000000004</v>
      </c>
      <c r="L12" s="16">
        <v>105.979</v>
      </c>
      <c r="M12" s="16">
        <v>92.106999999999999</v>
      </c>
      <c r="N12" s="42"/>
      <c r="O12" s="1"/>
    </row>
    <row r="13" spans="1:15">
      <c r="A13" s="5">
        <v>2000</v>
      </c>
      <c r="B13" s="16">
        <v>94.447000000000003</v>
      </c>
      <c r="C13" s="16">
        <v>93.125</v>
      </c>
      <c r="D13" s="16">
        <v>90.013999999999996</v>
      </c>
      <c r="E13" s="16">
        <v>112.23099999999999</v>
      </c>
      <c r="F13" s="16">
        <v>138.393</v>
      </c>
      <c r="G13" s="16">
        <v>113.72199999999999</v>
      </c>
      <c r="H13" s="16">
        <v>108.245</v>
      </c>
      <c r="I13" s="16">
        <v>97.798000000000002</v>
      </c>
      <c r="J13" s="16">
        <v>89.558999999999997</v>
      </c>
      <c r="K13" s="16">
        <v>97.066000000000003</v>
      </c>
      <c r="L13" s="16">
        <v>105.601</v>
      </c>
      <c r="M13" s="16">
        <v>93.671999999999997</v>
      </c>
      <c r="N13" s="42"/>
      <c r="O13" s="1"/>
    </row>
    <row r="14" spans="1:15">
      <c r="A14" s="5">
        <v>2001</v>
      </c>
      <c r="B14" s="16">
        <v>92.519000000000005</v>
      </c>
      <c r="C14" s="16">
        <v>97.721999999999994</v>
      </c>
      <c r="D14" s="16">
        <v>98.159000000000006</v>
      </c>
      <c r="E14" s="16">
        <v>118.94499999999999</v>
      </c>
      <c r="F14" s="16">
        <v>129.26</v>
      </c>
      <c r="G14" s="16">
        <v>115.49299999999999</v>
      </c>
      <c r="H14" s="16">
        <v>110.221</v>
      </c>
      <c r="I14" s="16">
        <v>94.147999999999996</v>
      </c>
      <c r="J14" s="16">
        <v>91.24</v>
      </c>
      <c r="K14" s="16">
        <v>95.897999999999996</v>
      </c>
      <c r="L14" s="16">
        <v>107.011</v>
      </c>
      <c r="M14" s="16">
        <v>94.32</v>
      </c>
      <c r="N14" s="42"/>
      <c r="O14" s="1"/>
    </row>
    <row r="15" spans="1:15">
      <c r="A15" s="5">
        <v>2002</v>
      </c>
      <c r="B15" s="16">
        <v>89.164000000000001</v>
      </c>
      <c r="C15" s="16">
        <v>99.728999999999999</v>
      </c>
      <c r="D15" s="16">
        <v>98.271000000000001</v>
      </c>
      <c r="E15" s="16">
        <v>118.849</v>
      </c>
      <c r="F15" s="16">
        <v>129.63499999999999</v>
      </c>
      <c r="G15" s="16">
        <v>113.592</v>
      </c>
      <c r="H15" s="16">
        <v>108.55800000000001</v>
      </c>
      <c r="I15" s="16">
        <v>98.796999999999997</v>
      </c>
      <c r="J15" s="16">
        <v>95.725999999999999</v>
      </c>
      <c r="K15" s="16">
        <v>99.262</v>
      </c>
      <c r="L15" s="16">
        <v>106.075</v>
      </c>
      <c r="M15" s="16">
        <v>95.096999999999994</v>
      </c>
      <c r="N15" s="42"/>
      <c r="O15" s="1"/>
    </row>
    <row r="16" spans="1:15">
      <c r="A16" s="5">
        <v>2003</v>
      </c>
      <c r="B16" s="16">
        <v>93.563000000000002</v>
      </c>
      <c r="C16" s="16">
        <v>97.789000000000001</v>
      </c>
      <c r="D16" s="16">
        <v>99.721999999999994</v>
      </c>
      <c r="E16" s="16">
        <v>116.17700000000001</v>
      </c>
      <c r="F16" s="16">
        <v>125.655</v>
      </c>
      <c r="G16" s="16">
        <v>118.892</v>
      </c>
      <c r="H16" s="16">
        <v>109.926</v>
      </c>
      <c r="I16" s="16">
        <v>97.228999999999999</v>
      </c>
      <c r="J16" s="16">
        <v>96.019000000000005</v>
      </c>
      <c r="K16" s="16">
        <v>99.09</v>
      </c>
      <c r="L16" s="16">
        <v>105.16500000000001</v>
      </c>
      <c r="M16" s="16">
        <v>95.813000000000002</v>
      </c>
      <c r="N16" s="42"/>
      <c r="O16" s="1"/>
    </row>
    <row r="17" spans="1:15">
      <c r="A17" s="5">
        <v>2004</v>
      </c>
      <c r="B17" s="16">
        <v>96.953999999999994</v>
      </c>
      <c r="C17" s="16">
        <v>100.54600000000001</v>
      </c>
      <c r="D17" s="16">
        <v>100.649</v>
      </c>
      <c r="E17" s="16">
        <v>117.01300000000001</v>
      </c>
      <c r="F17" s="16">
        <v>118.861</v>
      </c>
      <c r="G17" s="16">
        <v>117.291</v>
      </c>
      <c r="H17" s="16">
        <v>110.586</v>
      </c>
      <c r="I17" s="16">
        <v>95.409000000000006</v>
      </c>
      <c r="J17" s="16">
        <v>96.652000000000001</v>
      </c>
      <c r="K17" s="16">
        <v>99.736999999999995</v>
      </c>
      <c r="L17" s="16">
        <v>103.455</v>
      </c>
      <c r="M17" s="16">
        <v>97.048000000000002</v>
      </c>
      <c r="N17" s="42"/>
      <c r="O17" s="1"/>
    </row>
    <row r="18" spans="1:15">
      <c r="A18" s="5">
        <v>2005</v>
      </c>
      <c r="B18" s="16">
        <v>98.593000000000004</v>
      </c>
      <c r="C18" s="16">
        <v>100.628</v>
      </c>
      <c r="D18" s="16">
        <v>96.387</v>
      </c>
      <c r="E18" s="16">
        <v>115.55</v>
      </c>
      <c r="F18" s="16">
        <v>109.05200000000001</v>
      </c>
      <c r="G18" s="16">
        <v>111.35899999999999</v>
      </c>
      <c r="H18" s="16">
        <v>112.883</v>
      </c>
      <c r="I18" s="16">
        <v>98.275000000000006</v>
      </c>
      <c r="J18" s="16">
        <v>98.956999999999994</v>
      </c>
      <c r="K18" s="16">
        <v>101.298</v>
      </c>
      <c r="L18" s="16">
        <v>101.87</v>
      </c>
      <c r="M18" s="16">
        <v>99.352000000000004</v>
      </c>
      <c r="N18" s="42"/>
      <c r="O18" s="1"/>
    </row>
    <row r="19" spans="1:15">
      <c r="A19" s="5">
        <v>2006</v>
      </c>
      <c r="B19" s="16">
        <v>99.372</v>
      </c>
      <c r="C19" s="16">
        <v>101.682</v>
      </c>
      <c r="D19" s="16">
        <v>98.748999999999995</v>
      </c>
      <c r="E19" s="16">
        <v>104.655</v>
      </c>
      <c r="F19" s="16">
        <v>104.279</v>
      </c>
      <c r="G19" s="16">
        <v>104.14</v>
      </c>
      <c r="H19" s="16">
        <v>106.791</v>
      </c>
      <c r="I19" s="16">
        <v>97.007999999999996</v>
      </c>
      <c r="J19" s="16">
        <v>100.05200000000001</v>
      </c>
      <c r="K19" s="16">
        <v>99.384</v>
      </c>
      <c r="L19" s="16">
        <v>100.34</v>
      </c>
      <c r="M19" s="16">
        <v>99.328000000000003</v>
      </c>
      <c r="N19" s="42"/>
      <c r="O19" s="1"/>
    </row>
    <row r="20" spans="1:15">
      <c r="A20" s="5">
        <v>2007</v>
      </c>
      <c r="B20" s="16">
        <v>100</v>
      </c>
      <c r="C20" s="16">
        <v>100</v>
      </c>
      <c r="D20" s="16">
        <v>100</v>
      </c>
      <c r="E20" s="16">
        <v>100</v>
      </c>
      <c r="F20" s="16">
        <v>100</v>
      </c>
      <c r="G20" s="16">
        <v>100</v>
      </c>
      <c r="H20" s="16">
        <v>100</v>
      </c>
      <c r="I20" s="16">
        <v>100</v>
      </c>
      <c r="J20" s="16">
        <v>100</v>
      </c>
      <c r="K20" s="16">
        <v>100</v>
      </c>
      <c r="L20" s="16">
        <v>100</v>
      </c>
      <c r="M20" s="16">
        <v>100</v>
      </c>
      <c r="N20" s="42"/>
      <c r="O20" s="1"/>
    </row>
    <row r="21" spans="1:15">
      <c r="A21" s="5">
        <v>2008</v>
      </c>
      <c r="B21" s="16">
        <v>105.35</v>
      </c>
      <c r="C21" s="16">
        <v>100.047</v>
      </c>
      <c r="D21" s="16">
        <v>103.377</v>
      </c>
      <c r="E21" s="16">
        <v>95.524000000000001</v>
      </c>
      <c r="F21" s="16">
        <v>92.885999999999996</v>
      </c>
      <c r="G21" s="16">
        <v>93.39</v>
      </c>
      <c r="H21" s="16">
        <v>98.63</v>
      </c>
      <c r="I21" s="16">
        <v>101.604</v>
      </c>
      <c r="J21" s="16">
        <v>99.927999999999997</v>
      </c>
      <c r="K21" s="16">
        <v>100.28100000000001</v>
      </c>
      <c r="L21" s="16">
        <v>99.141999999999996</v>
      </c>
      <c r="M21" s="16">
        <v>98.983999999999995</v>
      </c>
      <c r="N21" s="42"/>
      <c r="O21" s="1"/>
    </row>
    <row r="22" spans="1:15">
      <c r="A22" s="5">
        <v>2009</v>
      </c>
      <c r="B22" s="16">
        <v>103.727</v>
      </c>
      <c r="C22" s="16">
        <v>94.682000000000002</v>
      </c>
      <c r="D22" s="16">
        <v>106.551</v>
      </c>
      <c r="E22" s="16">
        <v>96.034999999999997</v>
      </c>
      <c r="F22" s="16">
        <v>90.325999999999993</v>
      </c>
      <c r="G22" s="16">
        <v>75.567999999999998</v>
      </c>
      <c r="H22" s="16">
        <v>89.126000000000005</v>
      </c>
      <c r="I22" s="16">
        <v>97.739000000000004</v>
      </c>
      <c r="J22" s="16">
        <v>98.331000000000003</v>
      </c>
      <c r="K22" s="16">
        <v>98.072000000000003</v>
      </c>
      <c r="L22" s="16">
        <v>99.825000000000003</v>
      </c>
      <c r="M22" s="16">
        <v>96.317999999999998</v>
      </c>
      <c r="N22" s="42"/>
      <c r="O22" s="1"/>
    </row>
    <row r="23" spans="1:15">
      <c r="A23" s="5">
        <v>2010</v>
      </c>
      <c r="B23" s="16">
        <v>102.92100000000001</v>
      </c>
      <c r="C23" s="16">
        <v>100.566</v>
      </c>
      <c r="D23" s="16">
        <v>108.628</v>
      </c>
      <c r="E23" s="16">
        <v>96.748000000000005</v>
      </c>
      <c r="F23" s="16">
        <v>91.066000000000003</v>
      </c>
      <c r="G23" s="16">
        <v>80.459999999999994</v>
      </c>
      <c r="H23" s="16">
        <v>95.617000000000004</v>
      </c>
      <c r="I23" s="16">
        <v>96.622</v>
      </c>
      <c r="J23" s="16">
        <v>98.216999999999999</v>
      </c>
      <c r="K23" s="16">
        <v>101.789</v>
      </c>
      <c r="L23" s="16">
        <v>99.331000000000003</v>
      </c>
      <c r="M23" s="16">
        <v>98.204999999999998</v>
      </c>
      <c r="N23" s="42"/>
      <c r="O23" s="1"/>
    </row>
    <row r="24" spans="1:15">
      <c r="A24" s="5">
        <v>2011</v>
      </c>
      <c r="B24" s="16">
        <v>103.839</v>
      </c>
      <c r="C24" s="16">
        <v>102.872</v>
      </c>
      <c r="D24" s="16">
        <v>109.086</v>
      </c>
      <c r="E24" s="16">
        <v>99.090999999999994</v>
      </c>
      <c r="F24" s="16">
        <v>90.614999999999995</v>
      </c>
      <c r="G24" s="16">
        <v>76.843999999999994</v>
      </c>
      <c r="H24" s="16">
        <v>99.018000000000001</v>
      </c>
      <c r="I24" s="200" t="s">
        <v>34</v>
      </c>
      <c r="J24" s="16">
        <v>100.86499999999999</v>
      </c>
      <c r="K24" s="16">
        <v>102.714</v>
      </c>
      <c r="L24" s="16">
        <v>98.400999999999996</v>
      </c>
      <c r="M24" s="16">
        <v>97.415000000000006</v>
      </c>
      <c r="N24" s="42"/>
      <c r="O24" s="1"/>
    </row>
    <row r="25" spans="1:15">
      <c r="A25" s="5">
        <v>2012</v>
      </c>
      <c r="B25" s="16">
        <v>103.518</v>
      </c>
      <c r="C25" s="16">
        <v>105.15</v>
      </c>
      <c r="D25" s="16">
        <v>109.139</v>
      </c>
      <c r="E25" s="16">
        <v>97.15</v>
      </c>
      <c r="F25" s="16">
        <v>85.790999999999997</v>
      </c>
      <c r="G25" s="16">
        <v>67.760999999999996</v>
      </c>
      <c r="H25" s="16">
        <v>95.424000000000007</v>
      </c>
      <c r="I25" s="200" t="s">
        <v>34</v>
      </c>
      <c r="J25" s="16">
        <v>102.732</v>
      </c>
      <c r="K25" s="16">
        <v>101.852</v>
      </c>
      <c r="L25" s="16">
        <v>98.757999999999996</v>
      </c>
      <c r="M25" s="16">
        <v>97.942999999999998</v>
      </c>
      <c r="N25" s="42"/>
      <c r="O25" s="1"/>
    </row>
    <row r="26" spans="1:15">
      <c r="A26" s="5">
        <v>2013</v>
      </c>
      <c r="B26" s="16" t="s">
        <v>34</v>
      </c>
      <c r="C26" s="16" t="s">
        <v>34</v>
      </c>
      <c r="D26" s="16" t="s">
        <v>34</v>
      </c>
      <c r="E26" s="16" t="s">
        <v>34</v>
      </c>
      <c r="F26" s="16" t="s">
        <v>34</v>
      </c>
      <c r="G26" s="16" t="s">
        <v>34</v>
      </c>
      <c r="H26" s="16" t="s">
        <v>34</v>
      </c>
      <c r="I26" s="16" t="s">
        <v>34</v>
      </c>
      <c r="J26" s="16" t="s">
        <v>34</v>
      </c>
      <c r="K26" s="16" t="s">
        <v>34</v>
      </c>
      <c r="L26" s="16" t="s">
        <v>34</v>
      </c>
      <c r="M26" s="16" t="s">
        <v>34</v>
      </c>
      <c r="N26" s="42"/>
      <c r="O26" s="1"/>
    </row>
    <row r="29" spans="1:15">
      <c r="A29" s="318" t="s">
        <v>75</v>
      </c>
      <c r="B29" s="34"/>
      <c r="C29" s="34"/>
      <c r="D29" s="34"/>
      <c r="E29" s="34"/>
      <c r="F29" s="34"/>
      <c r="G29" s="34"/>
      <c r="H29" s="34"/>
      <c r="I29" s="34"/>
      <c r="J29" s="34"/>
      <c r="K29" s="34"/>
      <c r="L29" s="34"/>
    </row>
    <row r="30" spans="1:15">
      <c r="A30" s="34" t="s">
        <v>4</v>
      </c>
      <c r="B30" s="34"/>
      <c r="C30" s="34"/>
      <c r="D30" s="34"/>
      <c r="E30" s="34"/>
      <c r="F30" s="34"/>
      <c r="G30" s="34"/>
      <c r="H30" s="34"/>
      <c r="I30" s="34"/>
      <c r="J30" s="34"/>
      <c r="K30" s="34"/>
      <c r="L30" s="34"/>
    </row>
    <row r="31" spans="1:15">
      <c r="A31" s="34">
        <v>1</v>
      </c>
      <c r="B31" s="34" t="s">
        <v>77</v>
      </c>
      <c r="C31" s="34"/>
      <c r="D31" s="34"/>
      <c r="E31" s="34"/>
      <c r="F31" s="34"/>
      <c r="G31" s="34"/>
      <c r="H31" s="34"/>
      <c r="I31" s="34"/>
      <c r="J31" s="34"/>
      <c r="K31" s="34"/>
      <c r="L31" s="34"/>
    </row>
    <row r="32" spans="1:15">
      <c r="A32" s="34">
        <v>33</v>
      </c>
      <c r="B32" s="34" t="s">
        <v>78</v>
      </c>
      <c r="C32" s="34"/>
      <c r="D32" s="34"/>
      <c r="E32" s="34"/>
      <c r="F32" s="34"/>
      <c r="G32" s="34"/>
      <c r="H32" s="34"/>
      <c r="I32" s="34"/>
      <c r="J32" s="34"/>
      <c r="K32" s="34"/>
      <c r="L32" s="34"/>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dimension ref="A1:M36"/>
  <sheetViews>
    <sheetView workbookViewId="0">
      <selection activeCell="B3" sqref="B3"/>
    </sheetView>
  </sheetViews>
  <sheetFormatPr defaultRowHeight="15"/>
  <sheetData>
    <row r="1" spans="1:13">
      <c r="A1" s="202" t="s">
        <v>399</v>
      </c>
      <c r="B1" s="194"/>
      <c r="C1" s="194"/>
      <c r="D1" s="194"/>
      <c r="E1" s="194"/>
      <c r="F1" s="194"/>
      <c r="G1" s="194"/>
      <c r="H1" s="194"/>
      <c r="I1" s="194"/>
      <c r="J1" s="194"/>
      <c r="K1" s="194"/>
      <c r="L1" s="193"/>
      <c r="M1" s="193"/>
    </row>
    <row r="2" spans="1:13" ht="120">
      <c r="A2" s="198"/>
      <c r="B2" s="215" t="s">
        <v>74</v>
      </c>
      <c r="C2" s="215" t="s">
        <v>66</v>
      </c>
      <c r="D2" s="215" t="s">
        <v>67</v>
      </c>
      <c r="E2" s="215" t="s">
        <v>68</v>
      </c>
      <c r="F2" s="215" t="s">
        <v>69</v>
      </c>
      <c r="G2" s="215" t="s">
        <v>70</v>
      </c>
      <c r="H2" s="215" t="s">
        <v>71</v>
      </c>
      <c r="I2" s="215" t="s">
        <v>76</v>
      </c>
      <c r="J2" s="215" t="s">
        <v>72</v>
      </c>
      <c r="K2" s="215" t="s">
        <v>73</v>
      </c>
      <c r="L2" s="215" t="s">
        <v>149</v>
      </c>
      <c r="M2" s="215" t="s">
        <v>148</v>
      </c>
    </row>
    <row r="3" spans="1:13">
      <c r="A3" s="195">
        <v>1990</v>
      </c>
      <c r="B3" s="217">
        <v>63.996000000000002</v>
      </c>
      <c r="C3" s="217">
        <v>93.024000000000001</v>
      </c>
      <c r="D3" s="217">
        <v>84.376000000000005</v>
      </c>
      <c r="E3" s="217">
        <v>38.731999999999999</v>
      </c>
      <c r="F3" s="217">
        <v>34.279000000000003</v>
      </c>
      <c r="G3" s="217">
        <v>86.427999999999997</v>
      </c>
      <c r="H3" s="217">
        <v>34.826999999999998</v>
      </c>
      <c r="I3" s="217">
        <v>52.552</v>
      </c>
      <c r="J3" s="217">
        <v>62.344999999999999</v>
      </c>
      <c r="K3" s="217">
        <v>90.281999999999996</v>
      </c>
      <c r="L3" s="217">
        <v>77.241</v>
      </c>
      <c r="M3" s="217">
        <v>62.389000000000003</v>
      </c>
    </row>
    <row r="4" spans="1:13">
      <c r="A4" s="195">
        <v>1991</v>
      </c>
      <c r="B4" s="217">
        <v>63.936999999999998</v>
      </c>
      <c r="C4" s="217">
        <v>86.099000000000004</v>
      </c>
      <c r="D4" s="217">
        <v>89.096999999999994</v>
      </c>
      <c r="E4" s="217">
        <v>41.66</v>
      </c>
      <c r="F4" s="217">
        <v>35.18</v>
      </c>
      <c r="G4" s="217">
        <v>81.438999999999993</v>
      </c>
      <c r="H4" s="217">
        <v>33.238</v>
      </c>
      <c r="I4" s="217">
        <v>56.359000000000002</v>
      </c>
      <c r="J4" s="217">
        <v>55.976999999999997</v>
      </c>
      <c r="K4" s="217">
        <v>87.850999999999999</v>
      </c>
      <c r="L4" s="217">
        <v>74.793000000000006</v>
      </c>
      <c r="M4" s="217">
        <v>63.055</v>
      </c>
    </row>
    <row r="5" spans="1:13">
      <c r="A5" s="195">
        <v>1992</v>
      </c>
      <c r="B5" s="217">
        <v>67.287000000000006</v>
      </c>
      <c r="C5" s="217">
        <v>92.263000000000005</v>
      </c>
      <c r="D5" s="217">
        <v>81.313000000000002</v>
      </c>
      <c r="E5" s="217">
        <v>40.298000000000002</v>
      </c>
      <c r="F5" s="217">
        <v>34.637</v>
      </c>
      <c r="G5" s="217">
        <v>76.804000000000002</v>
      </c>
      <c r="H5" s="217">
        <v>27.981999999999999</v>
      </c>
      <c r="I5" s="217">
        <v>65.444000000000003</v>
      </c>
      <c r="J5" s="217">
        <v>59.408999999999999</v>
      </c>
      <c r="K5" s="217">
        <v>88.855000000000004</v>
      </c>
      <c r="L5" s="217">
        <v>74.248999999999995</v>
      </c>
      <c r="M5" s="217">
        <v>65.043999999999997</v>
      </c>
    </row>
    <row r="6" spans="1:13">
      <c r="A6" s="195">
        <v>1993</v>
      </c>
      <c r="B6" s="217">
        <v>70.828999999999994</v>
      </c>
      <c r="C6" s="217">
        <v>96.483999999999995</v>
      </c>
      <c r="D6" s="217">
        <v>72.787000000000006</v>
      </c>
      <c r="E6" s="217">
        <v>41.104999999999997</v>
      </c>
      <c r="F6" s="217">
        <v>38.979999999999997</v>
      </c>
      <c r="G6" s="217">
        <v>73.296000000000006</v>
      </c>
      <c r="H6" s="217">
        <v>33.774000000000001</v>
      </c>
      <c r="I6" s="217">
        <v>68.471999999999994</v>
      </c>
      <c r="J6" s="217">
        <v>63.523000000000003</v>
      </c>
      <c r="K6" s="217">
        <v>92.66</v>
      </c>
      <c r="L6" s="217">
        <v>75.394999999999996</v>
      </c>
      <c r="M6" s="217">
        <v>71.182000000000002</v>
      </c>
    </row>
    <row r="7" spans="1:13">
      <c r="A7" s="195">
        <v>1994</v>
      </c>
      <c r="B7" s="217">
        <v>73.072999999999993</v>
      </c>
      <c r="C7" s="217">
        <v>112.777</v>
      </c>
      <c r="D7" s="217">
        <v>94.721999999999994</v>
      </c>
      <c r="E7" s="217">
        <v>44.603000000000002</v>
      </c>
      <c r="F7" s="217">
        <v>48.253</v>
      </c>
      <c r="G7" s="217">
        <v>76.239000000000004</v>
      </c>
      <c r="H7" s="217">
        <v>39.715000000000003</v>
      </c>
      <c r="I7" s="217">
        <v>71.668999999999997</v>
      </c>
      <c r="J7" s="217">
        <v>69.41</v>
      </c>
      <c r="K7" s="217">
        <v>101.17100000000001</v>
      </c>
      <c r="L7" s="217">
        <v>76.120999999999995</v>
      </c>
      <c r="M7" s="217">
        <v>73.215999999999994</v>
      </c>
    </row>
    <row r="8" spans="1:13">
      <c r="A8" s="195">
        <v>1995</v>
      </c>
      <c r="B8" s="217">
        <v>77.338999999999999</v>
      </c>
      <c r="C8" s="217">
        <v>123.06699999999999</v>
      </c>
      <c r="D8" s="217">
        <v>85.052999999999997</v>
      </c>
      <c r="E8" s="217">
        <v>44.820999999999998</v>
      </c>
      <c r="F8" s="217">
        <v>48.033000000000001</v>
      </c>
      <c r="G8" s="217">
        <v>85.105000000000004</v>
      </c>
      <c r="H8" s="217">
        <v>39.895000000000003</v>
      </c>
      <c r="I8" s="217">
        <v>67.741</v>
      </c>
      <c r="J8" s="217">
        <v>73.965000000000003</v>
      </c>
      <c r="K8" s="217">
        <v>104.82599999999999</v>
      </c>
      <c r="L8" s="217">
        <v>77.817999999999998</v>
      </c>
      <c r="M8" s="217">
        <v>74.486999999999995</v>
      </c>
    </row>
    <row r="9" spans="1:13">
      <c r="A9" s="195">
        <v>1996</v>
      </c>
      <c r="B9" s="217">
        <v>80.816000000000003</v>
      </c>
      <c r="C9" s="217">
        <v>123.227</v>
      </c>
      <c r="D9" s="217">
        <v>96.483999999999995</v>
      </c>
      <c r="E9" s="217">
        <v>51.517000000000003</v>
      </c>
      <c r="F9" s="217">
        <v>54.012999999999998</v>
      </c>
      <c r="G9" s="217">
        <v>89.12</v>
      </c>
      <c r="H9" s="217">
        <v>45.720999999999997</v>
      </c>
      <c r="I9" s="217">
        <v>64.155000000000001</v>
      </c>
      <c r="J9" s="217">
        <v>76.703999999999994</v>
      </c>
      <c r="K9" s="217">
        <v>104.13200000000001</v>
      </c>
      <c r="L9" s="217">
        <v>83.022999999999996</v>
      </c>
      <c r="M9" s="217">
        <v>78.819000000000003</v>
      </c>
    </row>
    <row r="10" spans="1:13">
      <c r="A10" s="195">
        <v>1997</v>
      </c>
      <c r="B10" s="217">
        <v>81.465999999999994</v>
      </c>
      <c r="C10" s="217">
        <v>126.75</v>
      </c>
      <c r="D10" s="217">
        <v>103.961</v>
      </c>
      <c r="E10" s="217">
        <v>56.857999999999997</v>
      </c>
      <c r="F10" s="217">
        <v>59.366999999999997</v>
      </c>
      <c r="G10" s="217">
        <v>95.509</v>
      </c>
      <c r="H10" s="217">
        <v>49.487000000000002</v>
      </c>
      <c r="I10" s="217">
        <v>66.325000000000003</v>
      </c>
      <c r="J10" s="217">
        <v>87.47</v>
      </c>
      <c r="K10" s="217">
        <v>107.363</v>
      </c>
      <c r="L10" s="217">
        <v>84.869</v>
      </c>
      <c r="M10" s="217">
        <v>85.433999999999997</v>
      </c>
    </row>
    <row r="11" spans="1:13">
      <c r="A11" s="195">
        <v>1998</v>
      </c>
      <c r="B11" s="217">
        <v>84.432000000000002</v>
      </c>
      <c r="C11" s="217">
        <v>119.879</v>
      </c>
      <c r="D11" s="217">
        <v>107.58</v>
      </c>
      <c r="E11" s="217">
        <v>43.759</v>
      </c>
      <c r="F11" s="217">
        <v>66.116</v>
      </c>
      <c r="G11" s="217">
        <v>92.19</v>
      </c>
      <c r="H11" s="217">
        <v>47.323999999999998</v>
      </c>
      <c r="I11" s="217">
        <v>68.177000000000007</v>
      </c>
      <c r="J11" s="217">
        <v>89.070999999999998</v>
      </c>
      <c r="K11" s="217">
        <v>100.705</v>
      </c>
      <c r="L11" s="217">
        <v>86.498999999999995</v>
      </c>
      <c r="M11" s="217">
        <v>90.194000000000003</v>
      </c>
    </row>
    <row r="12" spans="1:13">
      <c r="A12" s="195">
        <v>1999</v>
      </c>
      <c r="B12" s="217">
        <v>87.849000000000004</v>
      </c>
      <c r="C12" s="217">
        <v>137.43700000000001</v>
      </c>
      <c r="D12" s="217">
        <v>118.309</v>
      </c>
      <c r="E12" s="217">
        <v>69.126000000000005</v>
      </c>
      <c r="F12" s="217">
        <v>71.382999999999996</v>
      </c>
      <c r="G12" s="217">
        <v>81.316999999999993</v>
      </c>
      <c r="H12" s="217">
        <v>40.637999999999998</v>
      </c>
      <c r="I12" s="217">
        <v>77.177999999999997</v>
      </c>
      <c r="J12" s="217">
        <v>95.031999999999996</v>
      </c>
      <c r="K12" s="217">
        <v>110.149</v>
      </c>
      <c r="L12" s="217">
        <v>87.021000000000001</v>
      </c>
      <c r="M12" s="217">
        <v>90.156000000000006</v>
      </c>
    </row>
    <row r="13" spans="1:13">
      <c r="A13" s="195">
        <v>2000</v>
      </c>
      <c r="B13" s="217">
        <v>91.406000000000006</v>
      </c>
      <c r="C13" s="217">
        <v>120.548</v>
      </c>
      <c r="D13" s="217">
        <v>130.92099999999999</v>
      </c>
      <c r="E13" s="217">
        <v>84.35</v>
      </c>
      <c r="F13" s="217">
        <v>86.543999999999997</v>
      </c>
      <c r="G13" s="217">
        <v>84.13</v>
      </c>
      <c r="H13" s="217">
        <v>47.551000000000002</v>
      </c>
      <c r="I13" s="217">
        <v>91.762</v>
      </c>
      <c r="J13" s="217">
        <v>111.44199999999999</v>
      </c>
      <c r="K13" s="217">
        <v>115.26600000000001</v>
      </c>
      <c r="L13" s="217">
        <v>89.372</v>
      </c>
      <c r="M13" s="217">
        <v>91.367000000000004</v>
      </c>
    </row>
    <row r="14" spans="1:13">
      <c r="A14" s="195">
        <v>2001</v>
      </c>
      <c r="B14" s="217">
        <v>91.751000000000005</v>
      </c>
      <c r="C14" s="217">
        <v>99.915000000000006</v>
      </c>
      <c r="D14" s="217">
        <v>128.05199999999999</v>
      </c>
      <c r="E14" s="217">
        <v>78.376000000000005</v>
      </c>
      <c r="F14" s="217">
        <v>86.807000000000002</v>
      </c>
      <c r="G14" s="217">
        <v>84.733000000000004</v>
      </c>
      <c r="H14" s="217">
        <v>50.645000000000003</v>
      </c>
      <c r="I14" s="217">
        <v>83.734999999999999</v>
      </c>
      <c r="J14" s="217">
        <v>105.996</v>
      </c>
      <c r="K14" s="217">
        <v>112.675</v>
      </c>
      <c r="L14" s="217">
        <v>93.897000000000006</v>
      </c>
      <c r="M14" s="217">
        <v>92.516999999999996</v>
      </c>
    </row>
    <row r="15" spans="1:13">
      <c r="A15" s="195">
        <v>2002</v>
      </c>
      <c r="B15" s="217">
        <v>89.204999999999998</v>
      </c>
      <c r="C15" s="217">
        <v>102.32299999999999</v>
      </c>
      <c r="D15" s="217">
        <v>128.35300000000001</v>
      </c>
      <c r="E15" s="217">
        <v>80.721999999999994</v>
      </c>
      <c r="F15" s="217">
        <v>85.394000000000005</v>
      </c>
      <c r="G15" s="217">
        <v>85.102000000000004</v>
      </c>
      <c r="H15" s="217">
        <v>51.18</v>
      </c>
      <c r="I15" s="217">
        <v>89.418999999999997</v>
      </c>
      <c r="J15" s="217">
        <v>111.48099999999999</v>
      </c>
      <c r="K15" s="217">
        <v>113.694</v>
      </c>
      <c r="L15" s="217">
        <v>98.378</v>
      </c>
      <c r="M15" s="217">
        <v>91.897999999999996</v>
      </c>
    </row>
    <row r="16" spans="1:13">
      <c r="A16" s="195">
        <v>2003</v>
      </c>
      <c r="B16" s="217">
        <v>92.938999999999993</v>
      </c>
      <c r="C16" s="217">
        <v>103.386</v>
      </c>
      <c r="D16" s="217">
        <v>130.59</v>
      </c>
      <c r="E16" s="217">
        <v>79.878</v>
      </c>
      <c r="F16" s="217">
        <v>99.227000000000004</v>
      </c>
      <c r="G16" s="217">
        <v>84.424999999999997</v>
      </c>
      <c r="H16" s="217">
        <v>56.801000000000002</v>
      </c>
      <c r="I16" s="217">
        <v>93.753</v>
      </c>
      <c r="J16" s="217">
        <v>112.486</v>
      </c>
      <c r="K16" s="217">
        <v>115.997</v>
      </c>
      <c r="L16" s="217">
        <v>101.724</v>
      </c>
      <c r="M16" s="217">
        <v>93.510999999999996</v>
      </c>
    </row>
    <row r="17" spans="1:13">
      <c r="A17" s="195">
        <v>2004</v>
      </c>
      <c r="B17" s="217">
        <v>96.576999999999998</v>
      </c>
      <c r="C17" s="217">
        <v>114.711</v>
      </c>
      <c r="D17" s="217">
        <v>127.36199999999999</v>
      </c>
      <c r="E17" s="217">
        <v>84.051000000000002</v>
      </c>
      <c r="F17" s="217">
        <v>99.884</v>
      </c>
      <c r="G17" s="217">
        <v>88.168999999999997</v>
      </c>
      <c r="H17" s="217">
        <v>68.363</v>
      </c>
      <c r="I17" s="217">
        <v>95.183000000000007</v>
      </c>
      <c r="J17" s="217">
        <v>116.10899999999999</v>
      </c>
      <c r="K17" s="217">
        <v>115.685</v>
      </c>
      <c r="L17" s="217">
        <v>100.127</v>
      </c>
      <c r="M17" s="217">
        <v>99.778999999999996</v>
      </c>
    </row>
    <row r="18" spans="1:13">
      <c r="A18" s="195">
        <v>2005</v>
      </c>
      <c r="B18" s="217">
        <v>98.837999999999994</v>
      </c>
      <c r="C18" s="217">
        <v>116.35899999999999</v>
      </c>
      <c r="D18" s="217">
        <v>113.429</v>
      </c>
      <c r="E18" s="217">
        <v>92.340999999999994</v>
      </c>
      <c r="F18" s="217">
        <v>110.92700000000001</v>
      </c>
      <c r="G18" s="217">
        <v>93.305000000000007</v>
      </c>
      <c r="H18" s="217">
        <v>76.95</v>
      </c>
      <c r="I18" s="217">
        <v>93.004000000000005</v>
      </c>
      <c r="J18" s="217">
        <v>117.33499999999999</v>
      </c>
      <c r="K18" s="217">
        <v>106.336</v>
      </c>
      <c r="L18" s="217">
        <v>98.269000000000005</v>
      </c>
      <c r="M18" s="217">
        <v>102.91200000000001</v>
      </c>
    </row>
    <row r="19" spans="1:13">
      <c r="A19" s="195">
        <v>2006</v>
      </c>
      <c r="B19" s="217">
        <v>98.703999999999994</v>
      </c>
      <c r="C19" s="217">
        <v>112.334</v>
      </c>
      <c r="D19" s="217">
        <v>108.95099999999999</v>
      </c>
      <c r="E19" s="217">
        <v>89.909000000000006</v>
      </c>
      <c r="F19" s="217">
        <v>111.244</v>
      </c>
      <c r="G19" s="217">
        <v>98.977999999999994</v>
      </c>
      <c r="H19" s="217">
        <v>77.712999999999994</v>
      </c>
      <c r="I19" s="217">
        <v>88.697000000000003</v>
      </c>
      <c r="J19" s="217">
        <v>114.31</v>
      </c>
      <c r="K19" s="217">
        <v>100.62</v>
      </c>
      <c r="L19" s="217">
        <v>94.62</v>
      </c>
      <c r="M19" s="217">
        <v>102.381</v>
      </c>
    </row>
    <row r="20" spans="1:13">
      <c r="A20" s="195">
        <v>2007</v>
      </c>
      <c r="B20" s="217">
        <v>100</v>
      </c>
      <c r="C20" s="217">
        <v>100</v>
      </c>
      <c r="D20" s="217">
        <v>100</v>
      </c>
      <c r="E20" s="217">
        <v>100</v>
      </c>
      <c r="F20" s="217">
        <v>100</v>
      </c>
      <c r="G20" s="217">
        <v>100</v>
      </c>
      <c r="H20" s="217">
        <v>100</v>
      </c>
      <c r="I20" s="217">
        <v>100</v>
      </c>
      <c r="J20" s="217">
        <v>100</v>
      </c>
      <c r="K20" s="217">
        <v>100</v>
      </c>
      <c r="L20" s="217">
        <v>100</v>
      </c>
      <c r="M20" s="217">
        <v>100</v>
      </c>
    </row>
    <row r="21" spans="1:13">
      <c r="A21" s="195">
        <v>2008</v>
      </c>
      <c r="B21" s="217">
        <v>101.004</v>
      </c>
      <c r="C21" s="217">
        <v>83.846000000000004</v>
      </c>
      <c r="D21" s="217">
        <v>94.593999999999994</v>
      </c>
      <c r="E21" s="217">
        <v>88.18</v>
      </c>
      <c r="F21" s="217">
        <v>113.518</v>
      </c>
      <c r="G21" s="217">
        <v>106.054</v>
      </c>
      <c r="H21" s="217">
        <v>110.919</v>
      </c>
      <c r="I21" s="217">
        <v>99.253</v>
      </c>
      <c r="J21" s="217">
        <v>83.542000000000002</v>
      </c>
      <c r="K21" s="217">
        <v>90.525999999999996</v>
      </c>
      <c r="L21" s="217">
        <v>98.912999999999997</v>
      </c>
      <c r="M21" s="217">
        <v>110.254</v>
      </c>
    </row>
    <row r="22" spans="1:13">
      <c r="A22" s="195">
        <v>2009</v>
      </c>
      <c r="B22" s="217">
        <v>100.892</v>
      </c>
      <c r="C22" s="217">
        <v>71.906999999999996</v>
      </c>
      <c r="D22" s="217">
        <v>87.191999999999993</v>
      </c>
      <c r="E22" s="217">
        <v>87.8</v>
      </c>
      <c r="F22" s="217">
        <v>99.867999999999995</v>
      </c>
      <c r="G22" s="217">
        <v>96.977000000000004</v>
      </c>
      <c r="H22" s="217">
        <v>119.55</v>
      </c>
      <c r="I22" s="217">
        <v>103.23099999999999</v>
      </c>
      <c r="J22" s="217">
        <v>68.664000000000001</v>
      </c>
      <c r="K22" s="217">
        <v>78.632000000000005</v>
      </c>
      <c r="L22" s="217">
        <v>98.251000000000005</v>
      </c>
      <c r="M22" s="217">
        <v>86.034999999999997</v>
      </c>
    </row>
    <row r="23" spans="1:13">
      <c r="A23" s="195">
        <v>2010</v>
      </c>
      <c r="B23" s="217">
        <v>99.534000000000006</v>
      </c>
      <c r="C23" s="217">
        <v>83.524000000000001</v>
      </c>
      <c r="D23" s="217">
        <v>97.402000000000001</v>
      </c>
      <c r="E23" s="217">
        <v>89.971999999999994</v>
      </c>
      <c r="F23" s="217">
        <v>108.645</v>
      </c>
      <c r="G23" s="217">
        <v>105.286</v>
      </c>
      <c r="H23" s="217">
        <v>129.316</v>
      </c>
      <c r="I23" s="217">
        <v>109.05</v>
      </c>
      <c r="J23" s="217">
        <v>75.349999999999994</v>
      </c>
      <c r="K23" s="217">
        <v>86.087999999999994</v>
      </c>
      <c r="L23" s="217">
        <v>102.648</v>
      </c>
      <c r="M23" s="217">
        <v>100.249</v>
      </c>
    </row>
    <row r="24" spans="1:13">
      <c r="A24" s="195">
        <v>2011</v>
      </c>
      <c r="B24" s="217">
        <v>98.558000000000007</v>
      </c>
      <c r="C24" s="217">
        <v>88.899000000000001</v>
      </c>
      <c r="D24" s="217">
        <v>97.388999999999996</v>
      </c>
      <c r="E24" s="217">
        <v>82.415999999999997</v>
      </c>
      <c r="F24" s="217">
        <v>119.10899999999999</v>
      </c>
      <c r="G24" s="217">
        <v>121.508</v>
      </c>
      <c r="H24" s="217">
        <v>157.80500000000001</v>
      </c>
      <c r="I24" s="182" t="s">
        <v>34</v>
      </c>
      <c r="J24" s="217">
        <v>74.635999999999996</v>
      </c>
      <c r="K24" s="217">
        <v>85.92</v>
      </c>
      <c r="L24" s="217">
        <v>99.875</v>
      </c>
      <c r="M24" s="217">
        <v>107.715</v>
      </c>
    </row>
    <row r="25" spans="1:13">
      <c r="A25" s="195">
        <v>2012</v>
      </c>
      <c r="B25" s="217">
        <v>102.352</v>
      </c>
      <c r="C25" s="217">
        <v>87.31</v>
      </c>
      <c r="D25" s="217">
        <v>96.296000000000006</v>
      </c>
      <c r="E25" s="217">
        <v>80.137</v>
      </c>
      <c r="F25" s="217">
        <v>134.47499999999999</v>
      </c>
      <c r="G25" s="217">
        <v>128.55500000000001</v>
      </c>
      <c r="H25" s="217">
        <v>162.04400000000001</v>
      </c>
      <c r="I25" s="182" t="s">
        <v>34</v>
      </c>
      <c r="J25" s="217">
        <v>75.341999999999999</v>
      </c>
      <c r="K25" s="217">
        <v>80.635999999999996</v>
      </c>
      <c r="L25" s="217">
        <v>100.437</v>
      </c>
      <c r="M25" s="217">
        <v>104.94799999999999</v>
      </c>
    </row>
    <row r="26" spans="1:13">
      <c r="A26" s="195">
        <v>2013</v>
      </c>
      <c r="B26" s="200" t="s">
        <v>34</v>
      </c>
      <c r="C26" s="200" t="s">
        <v>34</v>
      </c>
      <c r="D26" s="200" t="s">
        <v>34</v>
      </c>
      <c r="E26" s="200" t="s">
        <v>34</v>
      </c>
      <c r="F26" s="200" t="s">
        <v>34</v>
      </c>
      <c r="G26" s="200" t="s">
        <v>34</v>
      </c>
      <c r="H26" s="200" t="s">
        <v>34</v>
      </c>
      <c r="I26" s="200" t="s">
        <v>34</v>
      </c>
      <c r="J26" s="200" t="s">
        <v>34</v>
      </c>
      <c r="K26" s="200" t="s">
        <v>34</v>
      </c>
      <c r="L26" s="200" t="s">
        <v>34</v>
      </c>
      <c r="M26" s="200" t="s">
        <v>34</v>
      </c>
    </row>
    <row r="28" spans="1:13">
      <c r="A28" s="192" t="s">
        <v>4</v>
      </c>
      <c r="B28" s="192"/>
    </row>
    <row r="29" spans="1:13">
      <c r="A29" s="192">
        <v>1</v>
      </c>
      <c r="B29" s="192" t="s">
        <v>77</v>
      </c>
    </row>
    <row r="30" spans="1:13">
      <c r="A30" s="192">
        <v>13</v>
      </c>
      <c r="B30" s="192" t="s">
        <v>394</v>
      </c>
    </row>
    <row r="31" spans="1:13">
      <c r="A31" s="192">
        <v>16</v>
      </c>
      <c r="B31" s="192" t="s">
        <v>395</v>
      </c>
    </row>
    <row r="32" spans="1:13">
      <c r="A32" s="192">
        <v>22</v>
      </c>
      <c r="B32" s="192" t="s">
        <v>396</v>
      </c>
    </row>
    <row r="33" spans="1:2">
      <c r="A33" s="192">
        <v>33</v>
      </c>
      <c r="B33" s="192" t="s">
        <v>78</v>
      </c>
    </row>
    <row r="34" spans="1:2">
      <c r="A34" s="192" t="s">
        <v>5</v>
      </c>
      <c r="B34" s="192"/>
    </row>
    <row r="35" spans="1:2">
      <c r="A35" s="201" t="s">
        <v>397</v>
      </c>
      <c r="B35" s="192"/>
    </row>
    <row r="36" spans="1:2">
      <c r="A36" s="192" t="s">
        <v>398</v>
      </c>
      <c r="B36" s="192"/>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dimension ref="A1:T259"/>
  <sheetViews>
    <sheetView topLeftCell="A13" workbookViewId="0">
      <selection activeCell="A229" sqref="A229:F229"/>
    </sheetView>
  </sheetViews>
  <sheetFormatPr defaultRowHeight="15"/>
  <cols>
    <col min="6" max="6" width="21.7109375" customWidth="1"/>
  </cols>
  <sheetData>
    <row r="1" spans="1:20" s="95" customFormat="1">
      <c r="A1" s="4" t="s">
        <v>205</v>
      </c>
    </row>
    <row r="2" spans="1:20" s="95" customFormat="1" ht="15.75" thickBot="1">
      <c r="A2" s="4"/>
    </row>
    <row r="3" spans="1:20">
      <c r="A3" s="367" t="s">
        <v>328</v>
      </c>
      <c r="B3" s="368"/>
      <c r="C3" s="368"/>
      <c r="D3" s="368"/>
      <c r="E3" s="368"/>
      <c r="F3" s="369"/>
      <c r="G3" s="94"/>
      <c r="H3" s="94"/>
      <c r="I3" s="94"/>
      <c r="J3" s="94"/>
      <c r="K3" s="94"/>
      <c r="L3" s="94"/>
      <c r="M3" s="94"/>
      <c r="N3" s="94"/>
      <c r="O3" s="94"/>
      <c r="P3" s="94"/>
      <c r="Q3" s="94"/>
      <c r="R3" s="94"/>
      <c r="S3" s="94"/>
      <c r="T3" s="94"/>
    </row>
    <row r="4" spans="1:20">
      <c r="A4" s="98"/>
      <c r="B4" s="99"/>
      <c r="C4" s="99"/>
      <c r="D4" s="99"/>
      <c r="E4" s="99"/>
      <c r="F4" s="100"/>
      <c r="G4" s="94"/>
      <c r="H4" s="94"/>
      <c r="I4" s="94"/>
      <c r="J4" s="94"/>
      <c r="K4" s="94"/>
      <c r="L4" s="94"/>
      <c r="M4" s="94"/>
      <c r="N4" s="94"/>
      <c r="O4" s="94"/>
      <c r="P4" s="94"/>
      <c r="Q4" s="94"/>
      <c r="R4" s="94"/>
      <c r="S4" s="94"/>
      <c r="T4" s="94"/>
    </row>
    <row r="5" spans="1:20">
      <c r="A5" s="98"/>
      <c r="B5" s="99" t="s">
        <v>198</v>
      </c>
      <c r="C5" s="99" t="s">
        <v>199</v>
      </c>
      <c r="D5" s="99" t="s">
        <v>201</v>
      </c>
      <c r="E5" s="110" t="s">
        <v>202</v>
      </c>
      <c r="F5" s="100" t="s">
        <v>203</v>
      </c>
      <c r="G5" s="94"/>
      <c r="H5" s="94"/>
      <c r="I5" s="94"/>
      <c r="J5" s="94"/>
      <c r="K5" s="94"/>
      <c r="L5" s="94"/>
      <c r="M5" s="94"/>
      <c r="N5" s="94"/>
      <c r="O5" s="94"/>
      <c r="P5" s="94"/>
      <c r="Q5" s="94"/>
      <c r="R5" s="94"/>
      <c r="S5" s="94"/>
      <c r="T5" s="94"/>
    </row>
    <row r="6" spans="1:20">
      <c r="A6" s="98">
        <v>1997</v>
      </c>
      <c r="B6" s="99">
        <v>7492</v>
      </c>
      <c r="C6" s="99">
        <v>7492</v>
      </c>
      <c r="D6" s="99"/>
      <c r="E6" s="99">
        <v>100</v>
      </c>
      <c r="F6" s="100">
        <v>100.27485872454497</v>
      </c>
      <c r="G6" s="94"/>
      <c r="H6" s="94"/>
      <c r="I6" s="94"/>
      <c r="J6" s="94"/>
      <c r="K6" s="94"/>
      <c r="L6" s="94"/>
      <c r="M6" s="94"/>
      <c r="N6" s="94"/>
      <c r="O6" s="94"/>
      <c r="P6" s="94"/>
      <c r="Q6" s="94"/>
      <c r="R6" s="94"/>
      <c r="S6" s="94"/>
      <c r="T6" s="94"/>
    </row>
    <row r="7" spans="1:20">
      <c r="A7" s="98">
        <v>1998</v>
      </c>
      <c r="B7" s="99"/>
      <c r="C7" s="99">
        <v>7949</v>
      </c>
      <c r="D7" s="99">
        <v>6.0998398291510943E-2</v>
      </c>
      <c r="E7" s="99">
        <v>106.09983982915109</v>
      </c>
      <c r="F7" s="100">
        <v>106.39146449564976</v>
      </c>
      <c r="G7" s="94"/>
      <c r="H7" s="94"/>
      <c r="I7" s="94"/>
      <c r="J7" s="94"/>
      <c r="K7" s="94"/>
      <c r="L7" s="94"/>
      <c r="M7" s="94"/>
      <c r="N7" s="94"/>
      <c r="O7" s="94"/>
      <c r="P7" s="94"/>
      <c r="Q7" s="94"/>
      <c r="R7" s="94"/>
      <c r="S7" s="94"/>
      <c r="T7" s="94"/>
    </row>
    <row r="8" spans="1:20">
      <c r="A8" s="98">
        <v>1999</v>
      </c>
      <c r="B8" s="99"/>
      <c r="C8" s="99">
        <v>8171</v>
      </c>
      <c r="D8" s="99">
        <v>9.0630005339028291E-2</v>
      </c>
      <c r="E8" s="99">
        <v>109.06300053390284</v>
      </c>
      <c r="F8" s="100">
        <v>109.3627697061208</v>
      </c>
      <c r="G8" s="94"/>
      <c r="H8" s="94"/>
      <c r="I8" s="94"/>
      <c r="J8" s="94"/>
      <c r="K8" s="94"/>
      <c r="L8" s="94"/>
      <c r="M8" s="94"/>
      <c r="N8" s="94"/>
      <c r="O8" s="94"/>
      <c r="P8" s="94"/>
      <c r="Q8" s="94"/>
      <c r="R8" s="94"/>
      <c r="S8" s="94"/>
      <c r="T8" s="94"/>
    </row>
    <row r="9" spans="1:20">
      <c r="A9" s="98">
        <v>2000</v>
      </c>
      <c r="B9" s="99"/>
      <c r="C9" s="99">
        <v>8371</v>
      </c>
      <c r="D9" s="99">
        <v>0.11732514682327816</v>
      </c>
      <c r="E9" s="99">
        <v>111.7325146823278</v>
      </c>
      <c r="F9" s="100">
        <v>112.03962124708566</v>
      </c>
      <c r="G9" s="94"/>
      <c r="H9" s="94"/>
      <c r="I9" s="94"/>
      <c r="J9" s="94"/>
      <c r="K9" s="94"/>
      <c r="L9" s="94"/>
      <c r="M9" s="94"/>
      <c r="N9" s="94"/>
      <c r="O9" s="94"/>
      <c r="P9" s="94"/>
      <c r="Q9" s="94"/>
      <c r="R9" s="94"/>
      <c r="S9" s="94"/>
      <c r="T9" s="94"/>
    </row>
    <row r="10" spans="1:20">
      <c r="A10" s="98">
        <v>2001</v>
      </c>
      <c r="B10" s="99"/>
      <c r="C10" s="99">
        <v>7587</v>
      </c>
      <c r="D10" s="99">
        <v>1.2680192205018686E-2</v>
      </c>
      <c r="E10" s="99">
        <v>101.26801922050186</v>
      </c>
      <c r="F10" s="100">
        <v>101.54636320650327</v>
      </c>
      <c r="G10" s="94"/>
      <c r="H10" s="94"/>
      <c r="I10" s="94"/>
      <c r="J10" s="94"/>
      <c r="K10" s="94"/>
      <c r="L10" s="94"/>
      <c r="M10" s="94"/>
      <c r="N10" s="94"/>
      <c r="O10" s="94"/>
      <c r="P10" s="94"/>
      <c r="Q10" s="94"/>
      <c r="R10" s="94"/>
      <c r="S10" s="94"/>
      <c r="T10" s="94"/>
    </row>
    <row r="11" spans="1:20">
      <c r="A11" s="98">
        <v>2002</v>
      </c>
      <c r="B11" s="99">
        <v>7381</v>
      </c>
      <c r="C11" s="99">
        <v>7283</v>
      </c>
      <c r="D11" s="99">
        <v>-2.789642285104111E-2</v>
      </c>
      <c r="E11" s="99">
        <v>97.210357714895892</v>
      </c>
      <c r="F11" s="100">
        <v>97.477548864236653</v>
      </c>
      <c r="G11" s="94"/>
      <c r="H11" s="94"/>
      <c r="I11" s="94"/>
      <c r="J11" s="94"/>
      <c r="K11" s="94"/>
      <c r="L11" s="94"/>
      <c r="M11" s="94"/>
      <c r="N11" s="94"/>
      <c r="O11" s="94"/>
      <c r="P11" s="94"/>
      <c r="Q11" s="94"/>
      <c r="R11" s="94"/>
      <c r="S11" s="94"/>
      <c r="T11" s="94"/>
    </row>
    <row r="12" spans="1:20">
      <c r="A12" s="98">
        <v>2003</v>
      </c>
      <c r="B12" s="99"/>
      <c r="C12" s="99">
        <v>7349</v>
      </c>
      <c r="D12" s="99">
        <v>-4.3354559002845147E-3</v>
      </c>
      <c r="E12" s="110">
        <v>96.788906495972086</v>
      </c>
      <c r="F12" s="100">
        <v>97.054939249867942</v>
      </c>
      <c r="G12" s="94"/>
      <c r="H12" s="94"/>
      <c r="I12" s="94"/>
      <c r="J12" s="94"/>
      <c r="K12" s="94"/>
      <c r="L12" s="94"/>
      <c r="M12" s="94"/>
      <c r="N12" s="94"/>
      <c r="O12" s="94"/>
      <c r="P12" s="94"/>
      <c r="Q12" s="94"/>
      <c r="R12" s="94"/>
      <c r="S12" s="94"/>
      <c r="T12" s="94"/>
    </row>
    <row r="13" spans="1:20">
      <c r="A13" s="98">
        <v>2004</v>
      </c>
      <c r="B13" s="99"/>
      <c r="C13" s="99">
        <v>8734</v>
      </c>
      <c r="D13" s="99">
        <v>0.18330849478390462</v>
      </c>
      <c r="E13" s="110">
        <v>115.02984206501839</v>
      </c>
      <c r="F13" s="100">
        <v>115.3460116217644</v>
      </c>
      <c r="G13" s="94"/>
      <c r="H13" s="94"/>
      <c r="I13" s="94"/>
      <c r="J13" s="94"/>
      <c r="K13" s="94"/>
      <c r="L13" s="94"/>
      <c r="M13" s="94"/>
      <c r="N13" s="94"/>
      <c r="O13" s="94"/>
      <c r="P13" s="94"/>
      <c r="Q13" s="94"/>
      <c r="R13" s="94"/>
      <c r="S13" s="94"/>
      <c r="T13" s="94"/>
    </row>
    <row r="14" spans="1:20">
      <c r="A14" s="98">
        <v>2005</v>
      </c>
      <c r="B14" s="99"/>
      <c r="C14" s="99">
        <v>8817</v>
      </c>
      <c r="D14" s="99">
        <v>0.19455358352526758</v>
      </c>
      <c r="E14" s="110">
        <v>116.12298116410203</v>
      </c>
      <c r="F14" s="100">
        <v>116.4421553090333</v>
      </c>
      <c r="G14" s="94"/>
      <c r="H14" s="94"/>
      <c r="I14" s="94"/>
      <c r="J14" s="94"/>
      <c r="K14" s="94"/>
      <c r="L14" s="94"/>
      <c r="M14" s="94"/>
      <c r="N14" s="94"/>
      <c r="O14" s="94"/>
      <c r="P14" s="94"/>
      <c r="Q14" s="94"/>
      <c r="R14" s="94"/>
      <c r="S14" s="94"/>
      <c r="T14" s="94"/>
    </row>
    <row r="15" spans="1:20">
      <c r="A15" s="98">
        <v>2006</v>
      </c>
      <c r="B15" s="99"/>
      <c r="C15" s="99">
        <v>8600</v>
      </c>
      <c r="D15" s="99">
        <v>0.16515377320146321</v>
      </c>
      <c r="E15" s="110">
        <v>113.26501508577492</v>
      </c>
      <c r="F15" s="100">
        <v>113.57633386159536</v>
      </c>
      <c r="G15" s="94"/>
      <c r="H15" s="94"/>
      <c r="I15" s="94"/>
      <c r="J15" s="94"/>
      <c r="K15" s="94"/>
      <c r="L15" s="94"/>
      <c r="M15" s="94"/>
      <c r="N15" s="94"/>
      <c r="O15" s="94"/>
      <c r="P15" s="94"/>
      <c r="Q15" s="94"/>
      <c r="R15" s="94"/>
      <c r="S15" s="94"/>
      <c r="T15" s="94"/>
    </row>
    <row r="16" spans="1:20">
      <c r="A16" s="98">
        <v>2007</v>
      </c>
      <c r="B16" s="99">
        <v>6647</v>
      </c>
      <c r="C16" s="99">
        <v>7572</v>
      </c>
      <c r="D16" s="99">
        <v>2.5877252404823196E-2</v>
      </c>
      <c r="E16" s="110">
        <v>99.725894677847407</v>
      </c>
      <c r="F16" s="100">
        <v>100</v>
      </c>
      <c r="G16" s="94"/>
      <c r="H16" s="94"/>
      <c r="I16" s="94"/>
      <c r="J16" s="94"/>
      <c r="K16" s="94"/>
      <c r="L16" s="94"/>
      <c r="M16" s="94"/>
      <c r="N16" s="94"/>
      <c r="O16" s="94"/>
      <c r="P16" s="94"/>
      <c r="Q16" s="94"/>
      <c r="R16" s="94"/>
      <c r="S16" s="94"/>
      <c r="T16" s="94"/>
    </row>
    <row r="17" spans="1:20" ht="15.75" thickBot="1">
      <c r="A17" s="101">
        <v>2008</v>
      </c>
      <c r="B17" s="102"/>
      <c r="C17" s="102">
        <v>6254</v>
      </c>
      <c r="D17" s="102">
        <v>-5.9124417030239206E-2</v>
      </c>
      <c r="E17" s="108">
        <v>93.829659292200645</v>
      </c>
      <c r="F17" s="103">
        <v>94.087558296976084</v>
      </c>
      <c r="G17" s="94"/>
      <c r="H17" s="94"/>
      <c r="I17" s="94"/>
      <c r="J17" s="94"/>
      <c r="K17" s="94"/>
      <c r="L17" s="94"/>
      <c r="M17" s="94"/>
      <c r="N17" s="94"/>
      <c r="O17" s="94"/>
      <c r="P17" s="94"/>
      <c r="Q17" s="94"/>
      <c r="R17" s="94"/>
      <c r="S17" s="94"/>
      <c r="T17" s="94"/>
    </row>
    <row r="18" spans="1:20" ht="15.75" thickBot="1">
      <c r="A18" s="95"/>
      <c r="B18" s="95"/>
      <c r="C18" s="95"/>
      <c r="D18" s="95"/>
      <c r="E18" s="95"/>
      <c r="F18" s="95"/>
      <c r="G18" s="94"/>
      <c r="H18" s="94"/>
      <c r="I18" s="94"/>
      <c r="J18" s="94"/>
      <c r="K18" s="94"/>
      <c r="L18" s="94"/>
      <c r="M18" s="94"/>
      <c r="N18" s="94"/>
      <c r="O18" s="94"/>
      <c r="P18" s="94"/>
      <c r="Q18" s="94"/>
      <c r="R18" s="94"/>
      <c r="S18" s="94"/>
      <c r="T18" s="94"/>
    </row>
    <row r="19" spans="1:20">
      <c r="A19" s="364" t="s">
        <v>329</v>
      </c>
      <c r="B19" s="365"/>
      <c r="C19" s="365"/>
      <c r="D19" s="365"/>
      <c r="E19" s="365"/>
      <c r="F19" s="366"/>
      <c r="G19" s="94"/>
      <c r="H19" s="94"/>
      <c r="I19" s="94"/>
      <c r="J19" s="94"/>
      <c r="K19" s="94"/>
      <c r="L19" s="94"/>
      <c r="M19" s="94"/>
      <c r="N19" s="94"/>
      <c r="O19" s="94"/>
      <c r="P19" s="94"/>
      <c r="Q19" s="94"/>
      <c r="R19" s="94"/>
      <c r="S19" s="94"/>
      <c r="T19" s="94"/>
    </row>
    <row r="20" spans="1:20">
      <c r="A20" s="98"/>
      <c r="B20" s="99"/>
      <c r="C20" s="99"/>
      <c r="D20" s="99"/>
      <c r="E20" s="99"/>
      <c r="F20" s="100"/>
      <c r="G20" s="94"/>
      <c r="H20" s="94"/>
      <c r="I20" s="94"/>
      <c r="J20" s="94"/>
      <c r="K20" s="94"/>
      <c r="L20" s="94"/>
      <c r="M20" s="94"/>
      <c r="N20" s="94"/>
      <c r="O20" s="94"/>
      <c r="P20" s="94"/>
      <c r="Q20" s="94"/>
      <c r="R20" s="94"/>
      <c r="S20" s="94"/>
      <c r="T20" s="94"/>
    </row>
    <row r="21" spans="1:20">
      <c r="A21" s="98"/>
      <c r="B21" s="99" t="s">
        <v>198</v>
      </c>
      <c r="C21" s="99" t="s">
        <v>199</v>
      </c>
      <c r="D21" s="99"/>
      <c r="E21" s="99"/>
      <c r="F21" s="100" t="s">
        <v>200</v>
      </c>
      <c r="G21" s="94"/>
      <c r="H21" s="94"/>
      <c r="I21" s="94"/>
      <c r="J21" s="94"/>
      <c r="K21" s="94"/>
      <c r="L21" s="94"/>
      <c r="M21" s="94"/>
      <c r="N21" s="94"/>
      <c r="O21" s="94"/>
      <c r="P21" s="94"/>
      <c r="Q21" s="94"/>
      <c r="R21" s="94"/>
      <c r="S21" s="94"/>
      <c r="T21" s="94"/>
    </row>
    <row r="22" spans="1:20">
      <c r="A22" s="98">
        <v>1997</v>
      </c>
      <c r="B22" s="99">
        <v>1394</v>
      </c>
      <c r="C22" s="99">
        <v>1394</v>
      </c>
      <c r="D22" s="99"/>
      <c r="E22" s="99">
        <v>100</v>
      </c>
      <c r="F22" s="100">
        <v>149.95663499407803</v>
      </c>
      <c r="G22" s="94"/>
      <c r="H22" s="94"/>
      <c r="I22" s="94"/>
      <c r="J22" s="94"/>
      <c r="K22" s="94"/>
      <c r="L22" s="94"/>
      <c r="M22" s="94"/>
      <c r="N22" s="94"/>
      <c r="O22" s="94"/>
      <c r="P22" s="94"/>
      <c r="Q22" s="94"/>
      <c r="R22" s="94"/>
      <c r="S22" s="94"/>
      <c r="T22" s="94"/>
    </row>
    <row r="23" spans="1:20">
      <c r="A23" s="98">
        <v>1998</v>
      </c>
      <c r="B23" s="99"/>
      <c r="C23" s="99">
        <v>1429</v>
      </c>
      <c r="D23" s="99">
        <v>2.5107604017216643E-2</v>
      </c>
      <c r="E23" s="99">
        <v>102.51076040172167</v>
      </c>
      <c r="F23" s="100">
        <v>153.72168680526363</v>
      </c>
      <c r="G23" s="94"/>
      <c r="H23" s="94"/>
      <c r="I23" s="94"/>
      <c r="J23" s="94"/>
      <c r="K23" s="94"/>
      <c r="L23" s="94"/>
      <c r="M23" s="94"/>
      <c r="N23" s="94"/>
      <c r="O23" s="94"/>
      <c r="P23" s="94"/>
      <c r="Q23" s="94"/>
      <c r="R23" s="94"/>
      <c r="S23" s="94"/>
      <c r="T23" s="94"/>
    </row>
    <row r="24" spans="1:20">
      <c r="A24" s="98">
        <v>1999</v>
      </c>
      <c r="B24" s="99"/>
      <c r="C24" s="99">
        <v>1512</v>
      </c>
      <c r="D24" s="99">
        <v>8.4648493543758974E-2</v>
      </c>
      <c r="E24" s="99">
        <v>108.4648493543759</v>
      </c>
      <c r="F24" s="100">
        <v>162.65023824321804</v>
      </c>
      <c r="G24" s="94"/>
      <c r="H24" s="94"/>
      <c r="I24" s="94"/>
      <c r="J24" s="94"/>
      <c r="K24" s="94"/>
      <c r="L24" s="94"/>
      <c r="M24" s="94"/>
      <c r="N24" s="94"/>
      <c r="O24" s="94"/>
      <c r="P24" s="94"/>
      <c r="Q24" s="94"/>
      <c r="R24" s="94"/>
      <c r="S24" s="94"/>
      <c r="T24" s="94"/>
    </row>
    <row r="25" spans="1:20">
      <c r="A25" s="98">
        <v>2000</v>
      </c>
      <c r="B25" s="99"/>
      <c r="C25" s="99">
        <v>1906</v>
      </c>
      <c r="D25" s="99">
        <v>0.36728837876614062</v>
      </c>
      <c r="E25" s="99">
        <v>136.72883787661405</v>
      </c>
      <c r="F25" s="100">
        <v>205.03396434627882</v>
      </c>
      <c r="G25" s="94"/>
      <c r="H25" s="94"/>
      <c r="I25" s="94"/>
      <c r="J25" s="94"/>
      <c r="K25" s="94"/>
      <c r="L25" s="94"/>
      <c r="M25" s="94"/>
      <c r="N25" s="94"/>
      <c r="O25" s="94"/>
      <c r="P25" s="94"/>
      <c r="Q25" s="94"/>
      <c r="R25" s="94"/>
      <c r="S25" s="94"/>
      <c r="T25" s="94"/>
    </row>
    <row r="26" spans="1:20">
      <c r="A26" s="98">
        <v>2001</v>
      </c>
      <c r="B26" s="99"/>
      <c r="C26" s="99">
        <v>1614</v>
      </c>
      <c r="D26" s="99">
        <v>0.15781922525107603</v>
      </c>
      <c r="E26" s="99">
        <v>115.78192252510759</v>
      </c>
      <c r="F26" s="100">
        <v>173.62267495010178</v>
      </c>
      <c r="G26" s="94"/>
      <c r="H26" s="94"/>
      <c r="I26" s="94"/>
      <c r="J26" s="94"/>
      <c r="K26" s="94"/>
      <c r="L26" s="94"/>
      <c r="M26" s="94"/>
      <c r="N26" s="94"/>
      <c r="O26" s="94"/>
      <c r="P26" s="94"/>
      <c r="Q26" s="94"/>
      <c r="R26" s="94"/>
      <c r="S26" s="94"/>
      <c r="T26" s="94"/>
    </row>
    <row r="27" spans="1:20">
      <c r="A27" s="98">
        <v>2002</v>
      </c>
      <c r="B27" s="99">
        <v>1621</v>
      </c>
      <c r="C27" s="99">
        <v>1664</v>
      </c>
      <c r="D27" s="99">
        <v>0.19368723098995697</v>
      </c>
      <c r="E27" s="99">
        <v>119.36872309899569</v>
      </c>
      <c r="F27" s="100">
        <v>179.00132039465268</v>
      </c>
      <c r="G27" s="94"/>
      <c r="H27" s="94"/>
      <c r="I27" s="94"/>
      <c r="J27" s="94"/>
      <c r="K27" s="94"/>
      <c r="L27" s="94"/>
      <c r="M27" s="94"/>
      <c r="N27" s="94"/>
      <c r="O27" s="94"/>
      <c r="P27" s="94"/>
      <c r="Q27" s="94"/>
      <c r="R27" s="94"/>
      <c r="S27" s="94"/>
      <c r="T27" s="94"/>
    </row>
    <row r="28" spans="1:20">
      <c r="A28" s="98">
        <v>2003</v>
      </c>
      <c r="B28" s="99"/>
      <c r="C28" s="99">
        <v>1571</v>
      </c>
      <c r="D28" s="99">
        <v>-3.0845157310302282E-2</v>
      </c>
      <c r="E28" s="110">
        <v>94.211888938989176</v>
      </c>
      <c r="F28" s="100">
        <v>141.27697841726618</v>
      </c>
      <c r="G28" s="94"/>
      <c r="H28" s="94"/>
      <c r="I28" s="94"/>
      <c r="J28" s="94"/>
      <c r="K28" s="94"/>
      <c r="L28" s="94"/>
      <c r="M28" s="94"/>
      <c r="N28" s="94"/>
      <c r="O28" s="94"/>
      <c r="P28" s="94"/>
      <c r="Q28" s="94"/>
      <c r="R28" s="94"/>
      <c r="S28" s="94"/>
      <c r="T28" s="94"/>
    </row>
    <row r="29" spans="1:20">
      <c r="A29" s="98">
        <v>2004</v>
      </c>
      <c r="B29" s="99"/>
      <c r="C29" s="99">
        <v>1484</v>
      </c>
      <c r="D29" s="99">
        <v>-8.4515731030228261E-2</v>
      </c>
      <c r="E29" s="110">
        <v>88.994553268911474</v>
      </c>
      <c r="F29" s="100">
        <v>133.45323741007192</v>
      </c>
      <c r="G29" s="94"/>
      <c r="H29" s="94"/>
      <c r="I29" s="94"/>
      <c r="J29" s="94"/>
      <c r="K29" s="94"/>
      <c r="L29" s="94"/>
      <c r="M29" s="94"/>
      <c r="N29" s="94"/>
      <c r="O29" s="94"/>
      <c r="P29" s="94"/>
      <c r="Q29" s="94"/>
      <c r="R29" s="94"/>
      <c r="S29" s="94"/>
      <c r="T29" s="94"/>
    </row>
    <row r="30" spans="1:20">
      <c r="A30" s="98">
        <v>2005</v>
      </c>
      <c r="B30" s="99"/>
      <c r="C30" s="99">
        <v>1734</v>
      </c>
      <c r="D30" s="99">
        <v>6.9710055521283162E-2</v>
      </c>
      <c r="E30" s="110">
        <v>103.98689714844507</v>
      </c>
      <c r="F30" s="100">
        <v>155.93525179856113</v>
      </c>
      <c r="G30" s="94"/>
      <c r="H30" s="94"/>
      <c r="I30" s="94"/>
      <c r="J30" s="94"/>
      <c r="K30" s="94"/>
      <c r="L30" s="94"/>
      <c r="M30" s="94"/>
      <c r="N30" s="94"/>
      <c r="O30" s="94"/>
      <c r="P30" s="94"/>
      <c r="Q30" s="94"/>
      <c r="R30" s="94"/>
      <c r="S30" s="94"/>
      <c r="T30" s="94"/>
    </row>
    <row r="31" spans="1:20">
      <c r="A31" s="98">
        <v>2006</v>
      </c>
      <c r="B31" s="99"/>
      <c r="C31" s="99">
        <v>1637</v>
      </c>
      <c r="D31" s="99">
        <v>9.8704503392967307E-3</v>
      </c>
      <c r="E31" s="110">
        <v>98.169867723186044</v>
      </c>
      <c r="F31" s="100">
        <v>147.21223021582733</v>
      </c>
      <c r="G31" s="94"/>
      <c r="H31" s="94"/>
      <c r="I31" s="94"/>
      <c r="J31" s="94"/>
      <c r="K31" s="94"/>
      <c r="L31" s="94"/>
      <c r="M31" s="94"/>
      <c r="N31" s="94"/>
      <c r="O31" s="94"/>
      <c r="P31" s="94"/>
      <c r="Q31" s="94"/>
      <c r="R31" s="94"/>
      <c r="S31" s="94"/>
      <c r="T31" s="94"/>
    </row>
    <row r="32" spans="1:20">
      <c r="A32" s="98">
        <v>2007</v>
      </c>
      <c r="B32" s="99">
        <v>1167</v>
      </c>
      <c r="C32" s="99">
        <v>1112</v>
      </c>
      <c r="D32" s="99">
        <v>-0.31400370141887723</v>
      </c>
      <c r="E32" s="110">
        <v>66.68594557616548</v>
      </c>
      <c r="F32" s="100">
        <v>100</v>
      </c>
      <c r="G32" s="94"/>
      <c r="H32" s="94"/>
      <c r="I32" s="94"/>
      <c r="J32" s="94"/>
      <c r="K32" s="94"/>
      <c r="L32" s="94"/>
      <c r="M32" s="94"/>
      <c r="N32" s="94"/>
      <c r="O32" s="94"/>
      <c r="P32" s="94"/>
      <c r="Q32" s="94"/>
      <c r="R32" s="94"/>
      <c r="S32" s="94"/>
      <c r="T32" s="94"/>
    </row>
    <row r="33" spans="1:20" ht="15.75" thickBot="1">
      <c r="A33" s="101">
        <v>2008</v>
      </c>
      <c r="B33" s="102"/>
      <c r="C33" s="102">
        <v>1045</v>
      </c>
      <c r="D33" s="102">
        <v>-0.10454155955441302</v>
      </c>
      <c r="E33" s="108">
        <v>59.71449282527243</v>
      </c>
      <c r="F33" s="103">
        <v>89.545844044558692</v>
      </c>
      <c r="G33" s="94"/>
      <c r="H33" s="94"/>
      <c r="I33" s="94"/>
      <c r="J33" s="94"/>
      <c r="K33" s="94"/>
      <c r="L33" s="94"/>
      <c r="M33" s="94"/>
      <c r="N33" s="94"/>
      <c r="O33" s="94"/>
      <c r="P33" s="94"/>
      <c r="Q33" s="94"/>
      <c r="R33" s="94"/>
      <c r="S33" s="94"/>
      <c r="T33" s="94"/>
    </row>
    <row r="34" spans="1:20" ht="15.75" thickBot="1">
      <c r="A34" s="95"/>
      <c r="B34" s="95"/>
      <c r="C34" s="95"/>
      <c r="D34" s="95"/>
      <c r="E34" s="95"/>
      <c r="F34" s="95"/>
      <c r="G34" s="94"/>
      <c r="H34" s="94"/>
      <c r="I34" s="94"/>
      <c r="J34" s="94"/>
      <c r="K34" s="94"/>
      <c r="L34" s="94"/>
      <c r="M34" s="94"/>
      <c r="N34" s="94"/>
      <c r="O34" s="94"/>
      <c r="P34" s="94"/>
      <c r="Q34" s="94"/>
      <c r="R34" s="94"/>
      <c r="S34" s="94"/>
      <c r="T34" s="94"/>
    </row>
    <row r="35" spans="1:20">
      <c r="A35" s="364" t="s">
        <v>330</v>
      </c>
      <c r="B35" s="365"/>
      <c r="C35" s="365"/>
      <c r="D35" s="365"/>
      <c r="E35" s="365"/>
      <c r="F35" s="366"/>
      <c r="G35" s="94"/>
      <c r="H35" s="94"/>
      <c r="I35" s="94"/>
      <c r="J35" s="94"/>
      <c r="K35" s="94"/>
      <c r="L35" s="94"/>
      <c r="M35" s="94"/>
      <c r="N35" s="94"/>
      <c r="O35" s="94"/>
      <c r="P35" s="94"/>
      <c r="Q35" s="94"/>
      <c r="R35" s="94"/>
      <c r="S35" s="94"/>
      <c r="T35" s="94"/>
    </row>
    <row r="36" spans="1:20">
      <c r="A36" s="98"/>
      <c r="B36" s="99"/>
      <c r="C36" s="99"/>
      <c r="D36" s="99"/>
      <c r="E36" s="99"/>
      <c r="F36" s="100"/>
      <c r="G36" s="94"/>
      <c r="H36" s="94"/>
      <c r="I36" s="94"/>
      <c r="J36" s="94"/>
      <c r="K36" s="94"/>
      <c r="L36" s="94"/>
      <c r="M36" s="94"/>
      <c r="N36" s="94"/>
      <c r="O36" s="94"/>
      <c r="P36" s="94"/>
      <c r="Q36" s="94"/>
      <c r="R36" s="94"/>
      <c r="S36" s="94"/>
      <c r="T36" s="94"/>
    </row>
    <row r="37" spans="1:20">
      <c r="A37" s="98"/>
      <c r="B37" s="99" t="s">
        <v>198</v>
      </c>
      <c r="C37" s="99" t="s">
        <v>199</v>
      </c>
      <c r="D37" s="99"/>
      <c r="E37" s="99"/>
      <c r="F37" s="100" t="s">
        <v>200</v>
      </c>
      <c r="G37" s="94"/>
      <c r="H37" s="94"/>
      <c r="I37" s="94"/>
      <c r="J37" s="94"/>
      <c r="K37" s="94"/>
      <c r="L37" s="94"/>
      <c r="M37" s="94"/>
      <c r="N37" s="94"/>
      <c r="O37" s="94"/>
      <c r="P37" s="94"/>
      <c r="Q37" s="94"/>
      <c r="R37" s="94"/>
      <c r="S37" s="94"/>
      <c r="T37" s="94"/>
    </row>
    <row r="38" spans="1:20">
      <c r="A38" s="98">
        <v>1997</v>
      </c>
      <c r="B38" s="99">
        <v>1783</v>
      </c>
      <c r="C38" s="99">
        <v>1783</v>
      </c>
      <c r="D38" s="99"/>
      <c r="E38" s="99">
        <v>100</v>
      </c>
      <c r="F38" s="100">
        <v>89.486648652467736</v>
      </c>
      <c r="G38" s="94"/>
      <c r="H38" s="94"/>
      <c r="I38" s="94"/>
      <c r="J38" s="94"/>
      <c r="K38" s="94"/>
      <c r="L38" s="94"/>
      <c r="M38" s="94"/>
      <c r="N38" s="94"/>
      <c r="O38" s="94"/>
      <c r="P38" s="94"/>
      <c r="Q38" s="94"/>
      <c r="R38" s="94"/>
      <c r="S38" s="94"/>
      <c r="T38" s="94"/>
    </row>
    <row r="39" spans="1:20">
      <c r="A39" s="98">
        <v>1998</v>
      </c>
      <c r="B39" s="99"/>
      <c r="C39" s="99">
        <v>2740</v>
      </c>
      <c r="D39" s="99">
        <v>0.53673583847448125</v>
      </c>
      <c r="E39" s="99">
        <v>153.67358384744813</v>
      </c>
      <c r="F39" s="100">
        <v>137.5173400492213</v>
      </c>
      <c r="G39" s="94"/>
      <c r="H39" s="94"/>
      <c r="I39" s="94"/>
      <c r="J39" s="94"/>
      <c r="K39" s="94"/>
      <c r="L39" s="94"/>
      <c r="M39" s="94"/>
      <c r="N39" s="94"/>
      <c r="O39" s="94"/>
      <c r="P39" s="94"/>
      <c r="Q39" s="94"/>
      <c r="R39" s="94"/>
      <c r="S39" s="94"/>
      <c r="T39" s="94"/>
    </row>
    <row r="40" spans="1:20">
      <c r="A40" s="98">
        <v>1999</v>
      </c>
      <c r="B40" s="99"/>
      <c r="C40" s="99">
        <v>2546</v>
      </c>
      <c r="D40" s="99">
        <v>0.42793045429052157</v>
      </c>
      <c r="E40" s="99">
        <v>142.79304542905214</v>
      </c>
      <c r="F40" s="100">
        <v>127.78071086325451</v>
      </c>
      <c r="G40" s="94"/>
      <c r="H40" s="94"/>
      <c r="I40" s="94"/>
      <c r="J40" s="94"/>
      <c r="K40" s="94"/>
      <c r="L40" s="94"/>
      <c r="M40" s="94"/>
      <c r="N40" s="94"/>
      <c r="O40" s="94"/>
      <c r="P40" s="94"/>
      <c r="Q40" s="94"/>
      <c r="R40" s="94"/>
      <c r="S40" s="94"/>
      <c r="T40" s="94"/>
    </row>
    <row r="41" spans="1:20">
      <c r="A41" s="98">
        <v>2000</v>
      </c>
      <c r="B41" s="99"/>
      <c r="C41" s="99">
        <v>4132</v>
      </c>
      <c r="D41" s="99">
        <v>1.3174425126191811</v>
      </c>
      <c r="E41" s="99">
        <v>231.74425126191812</v>
      </c>
      <c r="F41" s="100">
        <v>207.38016389904465</v>
      </c>
      <c r="G41" s="94"/>
      <c r="H41" s="94"/>
      <c r="I41" s="94"/>
      <c r="J41" s="94"/>
      <c r="K41" s="94"/>
      <c r="L41" s="94"/>
      <c r="M41" s="94"/>
      <c r="N41" s="94"/>
      <c r="O41" s="94"/>
      <c r="P41" s="94"/>
      <c r="Q41" s="94"/>
      <c r="R41" s="94"/>
      <c r="S41" s="94"/>
      <c r="T41" s="94"/>
    </row>
    <row r="42" spans="1:20">
      <c r="A42" s="98">
        <v>2001</v>
      </c>
      <c r="B42" s="99"/>
      <c r="C42" s="99">
        <v>3662</v>
      </c>
      <c r="D42" s="99">
        <v>1.0538418395961862</v>
      </c>
      <c r="E42" s="99">
        <v>205.38418395961861</v>
      </c>
      <c r="F42" s="100">
        <v>183.79142308768186</v>
      </c>
      <c r="G42" s="94"/>
      <c r="H42" s="94"/>
      <c r="I42" s="94"/>
      <c r="J42" s="94"/>
      <c r="K42" s="94"/>
      <c r="L42" s="94"/>
      <c r="M42" s="94"/>
      <c r="N42" s="94"/>
      <c r="O42" s="94"/>
      <c r="P42" s="94"/>
      <c r="Q42" s="94"/>
      <c r="R42" s="94"/>
      <c r="S42" s="94"/>
      <c r="T42" s="94"/>
    </row>
    <row r="43" spans="1:20">
      <c r="A43" s="98">
        <v>2002</v>
      </c>
      <c r="B43" s="99">
        <v>3136</v>
      </c>
      <c r="C43" s="99">
        <v>4263</v>
      </c>
      <c r="D43" s="99">
        <v>1.3909141895681436</v>
      </c>
      <c r="E43" s="99">
        <v>239.09141895681438</v>
      </c>
      <c r="F43" s="100">
        <v>213.95489804008406</v>
      </c>
      <c r="G43" s="94"/>
      <c r="H43" s="94"/>
      <c r="I43" s="94"/>
      <c r="J43" s="94"/>
      <c r="K43" s="94"/>
      <c r="L43" s="94"/>
      <c r="M43" s="94"/>
      <c r="N43" s="94"/>
      <c r="O43" s="94"/>
      <c r="P43" s="94"/>
      <c r="Q43" s="94"/>
      <c r="R43" s="94"/>
      <c r="S43" s="94"/>
      <c r="T43" s="94"/>
    </row>
    <row r="44" spans="1:20">
      <c r="A44" s="98">
        <v>2003</v>
      </c>
      <c r="B44" s="99"/>
      <c r="C44" s="99">
        <v>4681</v>
      </c>
      <c r="D44" s="99">
        <v>0.49266581632653061</v>
      </c>
      <c r="E44" s="110">
        <v>145.10257795389913</v>
      </c>
      <c r="F44" s="100">
        <v>129.84743411927877</v>
      </c>
      <c r="G44" s="94"/>
      <c r="H44" s="94"/>
      <c r="I44" s="94"/>
      <c r="J44" s="94"/>
      <c r="K44" s="94"/>
      <c r="L44" s="94"/>
      <c r="M44" s="94"/>
      <c r="N44" s="94"/>
      <c r="O44" s="94"/>
      <c r="P44" s="94"/>
      <c r="Q44" s="94"/>
      <c r="R44" s="94"/>
      <c r="S44" s="94"/>
      <c r="T44" s="94"/>
    </row>
    <row r="45" spans="1:20">
      <c r="A45" s="98">
        <v>2004</v>
      </c>
      <c r="B45" s="99"/>
      <c r="C45" s="99">
        <v>4097</v>
      </c>
      <c r="D45" s="99">
        <v>0.30644132653061223</v>
      </c>
      <c r="E45" s="110">
        <v>126.99962868556393</v>
      </c>
      <c r="F45" s="100">
        <v>113.6477115117892</v>
      </c>
      <c r="G45" s="94"/>
      <c r="H45" s="94"/>
      <c r="I45" s="94"/>
      <c r="J45" s="94"/>
      <c r="K45" s="94"/>
      <c r="L45" s="94"/>
      <c r="M45" s="94"/>
      <c r="N45" s="94"/>
      <c r="O45" s="94"/>
      <c r="P45" s="94"/>
      <c r="Q45" s="94"/>
      <c r="R45" s="94"/>
      <c r="S45" s="94"/>
      <c r="T45" s="94"/>
    </row>
    <row r="46" spans="1:20">
      <c r="A46" s="98">
        <v>2005</v>
      </c>
      <c r="B46" s="99"/>
      <c r="C46" s="99">
        <v>4745</v>
      </c>
      <c r="D46" s="99">
        <v>0.51307397959183676</v>
      </c>
      <c r="E46" s="110">
        <v>147.08646280522356</v>
      </c>
      <c r="F46" s="100">
        <v>131.622746185853</v>
      </c>
      <c r="G46" s="94"/>
      <c r="H46" s="94"/>
      <c r="I46" s="94"/>
      <c r="J46" s="94"/>
      <c r="K46" s="94"/>
      <c r="L46" s="94"/>
      <c r="M46" s="94"/>
      <c r="N46" s="94"/>
      <c r="O46" s="94"/>
      <c r="P46" s="94"/>
      <c r="Q46" s="94"/>
      <c r="R46" s="94"/>
      <c r="S46" s="94"/>
      <c r="T46" s="94"/>
    </row>
    <row r="47" spans="1:20">
      <c r="A47" s="98">
        <v>2006</v>
      </c>
      <c r="B47" s="99"/>
      <c r="C47" s="99">
        <v>4230</v>
      </c>
      <c r="D47" s="99">
        <v>0.34885204081632654</v>
      </c>
      <c r="E47" s="110">
        <v>131.12238939222246</v>
      </c>
      <c r="F47" s="100">
        <v>117.3370319001387</v>
      </c>
      <c r="G47" s="94"/>
      <c r="H47" s="94"/>
      <c r="I47" s="94"/>
      <c r="J47" s="94"/>
      <c r="K47" s="94"/>
      <c r="L47" s="94"/>
      <c r="M47" s="94"/>
      <c r="N47" s="94"/>
      <c r="O47" s="94"/>
      <c r="P47" s="94"/>
      <c r="Q47" s="94"/>
      <c r="R47" s="94"/>
      <c r="S47" s="94"/>
      <c r="T47" s="94"/>
    </row>
    <row r="48" spans="1:20">
      <c r="A48" s="98">
        <v>2007</v>
      </c>
      <c r="B48" s="99">
        <v>2406</v>
      </c>
      <c r="C48" s="99">
        <v>3605</v>
      </c>
      <c r="D48" s="99">
        <v>0.14955357142857142</v>
      </c>
      <c r="E48" s="110">
        <v>111.74851389100755</v>
      </c>
      <c r="F48" s="100">
        <v>100</v>
      </c>
      <c r="G48" s="94"/>
      <c r="H48" s="94"/>
      <c r="I48" s="94"/>
      <c r="J48" s="94"/>
      <c r="K48" s="94"/>
      <c r="L48" s="94"/>
      <c r="M48" s="94"/>
      <c r="N48" s="94"/>
      <c r="O48" s="94"/>
      <c r="P48" s="94"/>
      <c r="Q48" s="94"/>
      <c r="R48" s="94"/>
      <c r="S48" s="94"/>
      <c r="T48" s="94"/>
    </row>
    <row r="49" spans="1:20" ht="15.75" thickBot="1">
      <c r="A49" s="101">
        <v>2008</v>
      </c>
      <c r="B49" s="102"/>
      <c r="C49" s="102">
        <v>3255</v>
      </c>
      <c r="D49" s="102">
        <v>0.35286783042394015</v>
      </c>
      <c r="E49" s="108">
        <v>151.18096954082691</v>
      </c>
      <c r="F49" s="103">
        <v>135.28678304239401</v>
      </c>
      <c r="G49" s="94"/>
      <c r="H49" s="94"/>
      <c r="I49" s="94"/>
      <c r="J49" s="94"/>
      <c r="K49" s="94"/>
      <c r="L49" s="94"/>
      <c r="M49" s="94"/>
      <c r="N49" s="94"/>
      <c r="O49" s="94"/>
      <c r="P49" s="94"/>
      <c r="Q49" s="94"/>
      <c r="R49" s="94"/>
      <c r="S49" s="94"/>
      <c r="T49" s="94"/>
    </row>
    <row r="50" spans="1:20">
      <c r="A50" s="99"/>
      <c r="B50" s="99"/>
      <c r="C50" s="99"/>
      <c r="D50" s="99"/>
      <c r="E50" s="110"/>
      <c r="F50" s="99"/>
      <c r="G50" s="94"/>
      <c r="H50" s="94"/>
      <c r="I50" s="94"/>
      <c r="J50" s="94"/>
      <c r="K50" s="94"/>
      <c r="L50" s="94"/>
      <c r="M50" s="94"/>
      <c r="N50" s="94"/>
      <c r="O50" s="94"/>
      <c r="P50" s="94"/>
      <c r="Q50" s="94"/>
      <c r="R50" s="94"/>
      <c r="S50" s="94"/>
      <c r="T50" s="94"/>
    </row>
    <row r="51" spans="1:20">
      <c r="A51" s="99"/>
      <c r="B51" s="99"/>
      <c r="C51" s="99"/>
      <c r="D51" s="99"/>
      <c r="E51" s="110"/>
      <c r="F51" s="99"/>
      <c r="G51" s="95"/>
      <c r="H51" s="95"/>
      <c r="I51" s="95"/>
      <c r="J51" s="95"/>
      <c r="K51" s="95"/>
      <c r="L51" s="95"/>
      <c r="M51" s="95"/>
      <c r="N51" s="95"/>
      <c r="O51" s="95"/>
      <c r="P51" s="95"/>
      <c r="Q51" s="95"/>
      <c r="R51" s="95"/>
      <c r="S51" s="95"/>
      <c r="T51" s="95"/>
    </row>
    <row r="52" spans="1:20" ht="15.75" thickBot="1">
      <c r="A52" s="95"/>
      <c r="B52" s="95"/>
      <c r="C52" s="95"/>
      <c r="D52" s="95"/>
      <c r="E52" s="95"/>
      <c r="F52" s="95"/>
      <c r="G52" s="95"/>
      <c r="H52" s="95"/>
      <c r="I52" s="95"/>
      <c r="J52" s="95"/>
      <c r="K52" s="95"/>
      <c r="L52" s="95"/>
      <c r="M52" s="95"/>
      <c r="N52" s="95"/>
      <c r="O52" s="95"/>
      <c r="P52" s="95"/>
      <c r="Q52" s="95"/>
      <c r="R52" s="95"/>
      <c r="S52" s="95"/>
      <c r="T52" s="95"/>
    </row>
    <row r="53" spans="1:20">
      <c r="A53" s="367" t="s">
        <v>331</v>
      </c>
      <c r="B53" s="368"/>
      <c r="C53" s="368"/>
      <c r="D53" s="368"/>
      <c r="E53" s="368"/>
      <c r="F53" s="369"/>
      <c r="G53" s="95"/>
      <c r="H53" s="367" t="s">
        <v>332</v>
      </c>
      <c r="I53" s="368"/>
      <c r="J53" s="368"/>
      <c r="K53" s="368"/>
      <c r="L53" s="368"/>
      <c r="M53" s="369"/>
      <c r="N53" s="95"/>
      <c r="O53" s="367" t="s">
        <v>333</v>
      </c>
      <c r="P53" s="368"/>
      <c r="Q53" s="368"/>
      <c r="R53" s="368"/>
      <c r="S53" s="368"/>
      <c r="T53" s="369"/>
    </row>
    <row r="54" spans="1:20">
      <c r="A54" s="98"/>
      <c r="B54" s="99"/>
      <c r="C54" s="99"/>
      <c r="D54" s="99"/>
      <c r="E54" s="99"/>
      <c r="F54" s="100"/>
      <c r="G54" s="95"/>
      <c r="H54" s="98"/>
      <c r="I54" s="99"/>
      <c r="J54" s="99"/>
      <c r="K54" s="99"/>
      <c r="L54" s="99"/>
      <c r="M54" s="100"/>
      <c r="N54" s="95"/>
      <c r="O54" s="98"/>
      <c r="P54" s="99"/>
      <c r="Q54" s="99"/>
      <c r="R54" s="99"/>
      <c r="S54" s="99"/>
      <c r="T54" s="100"/>
    </row>
    <row r="55" spans="1:20">
      <c r="A55" s="98"/>
      <c r="B55" s="99" t="s">
        <v>198</v>
      </c>
      <c r="C55" s="99" t="s">
        <v>199</v>
      </c>
      <c r="D55" s="99" t="s">
        <v>201</v>
      </c>
      <c r="E55" s="110" t="s">
        <v>202</v>
      </c>
      <c r="F55" s="100" t="s">
        <v>203</v>
      </c>
      <c r="G55" s="95"/>
      <c r="H55" s="98"/>
      <c r="I55" s="99" t="s">
        <v>198</v>
      </c>
      <c r="J55" s="99" t="s">
        <v>199</v>
      </c>
      <c r="K55" s="99" t="s">
        <v>201</v>
      </c>
      <c r="L55" s="110" t="s">
        <v>202</v>
      </c>
      <c r="M55" s="100" t="s">
        <v>203</v>
      </c>
      <c r="N55" s="95"/>
      <c r="O55" s="98"/>
      <c r="P55" s="99" t="s">
        <v>198</v>
      </c>
      <c r="Q55" s="99" t="s">
        <v>199</v>
      </c>
      <c r="R55" s="99" t="s">
        <v>201</v>
      </c>
      <c r="S55" s="110" t="s">
        <v>202</v>
      </c>
      <c r="T55" s="100" t="s">
        <v>203</v>
      </c>
    </row>
    <row r="56" spans="1:20">
      <c r="A56" s="98">
        <v>1997</v>
      </c>
      <c r="B56" s="99">
        <v>1199</v>
      </c>
      <c r="C56" s="99">
        <v>1199</v>
      </c>
      <c r="D56" s="107" t="s">
        <v>3</v>
      </c>
      <c r="E56" s="107" t="s">
        <v>3</v>
      </c>
      <c r="F56" s="109" t="s">
        <v>3</v>
      </c>
      <c r="G56" s="95"/>
      <c r="H56" s="98">
        <v>1997</v>
      </c>
      <c r="I56" s="104" t="s">
        <v>3</v>
      </c>
      <c r="J56" s="104" t="s">
        <v>3</v>
      </c>
      <c r="K56" s="107" t="s">
        <v>3</v>
      </c>
      <c r="L56" s="107" t="s">
        <v>3</v>
      </c>
      <c r="M56" s="109" t="s">
        <v>3</v>
      </c>
      <c r="N56" s="95"/>
      <c r="O56" s="98">
        <v>1997</v>
      </c>
      <c r="P56" s="99">
        <v>1199</v>
      </c>
      <c r="Q56" s="99">
        <v>1199</v>
      </c>
      <c r="R56" s="99"/>
      <c r="S56" s="99">
        <v>100</v>
      </c>
      <c r="T56" s="100">
        <v>96.608900415055132</v>
      </c>
    </row>
    <row r="57" spans="1:20">
      <c r="A57" s="98">
        <v>1998</v>
      </c>
      <c r="B57" s="99"/>
      <c r="C57" s="99">
        <v>1189</v>
      </c>
      <c r="D57" s="107" t="s">
        <v>3</v>
      </c>
      <c r="E57" s="107" t="s">
        <v>3</v>
      </c>
      <c r="F57" s="109" t="s">
        <v>3</v>
      </c>
      <c r="G57" s="95"/>
      <c r="H57" s="98">
        <v>1998</v>
      </c>
      <c r="I57" s="104" t="s">
        <v>3</v>
      </c>
      <c r="J57" s="104" t="s">
        <v>3</v>
      </c>
      <c r="K57" s="107" t="s">
        <v>3</v>
      </c>
      <c r="L57" s="107" t="s">
        <v>3</v>
      </c>
      <c r="M57" s="109" t="s">
        <v>3</v>
      </c>
      <c r="N57" s="95"/>
      <c r="O57" s="98">
        <v>1998</v>
      </c>
      <c r="P57" s="99"/>
      <c r="Q57" s="99">
        <v>1189</v>
      </c>
      <c r="R57" s="99">
        <v>-8.3402835696413675E-3</v>
      </c>
      <c r="S57" s="99">
        <v>99.16597164303586</v>
      </c>
      <c r="T57" s="100">
        <v>95.803154790242317</v>
      </c>
    </row>
    <row r="58" spans="1:20">
      <c r="A58" s="98">
        <v>1999</v>
      </c>
      <c r="B58" s="99"/>
      <c r="C58" s="99">
        <v>1232</v>
      </c>
      <c r="D58" s="107" t="s">
        <v>3</v>
      </c>
      <c r="E58" s="107" t="s">
        <v>3</v>
      </c>
      <c r="F58" s="109" t="s">
        <v>3</v>
      </c>
      <c r="G58" s="95"/>
      <c r="H58" s="98">
        <v>1999</v>
      </c>
      <c r="I58" s="104" t="s">
        <v>3</v>
      </c>
      <c r="J58" s="104" t="s">
        <v>3</v>
      </c>
      <c r="K58" s="107" t="s">
        <v>3</v>
      </c>
      <c r="L58" s="107" t="s">
        <v>3</v>
      </c>
      <c r="M58" s="109" t="s">
        <v>3</v>
      </c>
      <c r="N58" s="95"/>
      <c r="O58" s="98">
        <v>1999</v>
      </c>
      <c r="P58" s="99"/>
      <c r="Q58" s="99">
        <v>1232</v>
      </c>
      <c r="R58" s="99">
        <v>2.7522935779816515E-2</v>
      </c>
      <c r="S58" s="99">
        <v>102.75229357798166</v>
      </c>
      <c r="T58" s="100">
        <v>99.267860976937371</v>
      </c>
    </row>
    <row r="59" spans="1:20">
      <c r="A59" s="98">
        <v>2000</v>
      </c>
      <c r="B59" s="99"/>
      <c r="C59" s="99">
        <v>1350</v>
      </c>
      <c r="D59" s="107" t="s">
        <v>3</v>
      </c>
      <c r="E59" s="107" t="s">
        <v>3</v>
      </c>
      <c r="F59" s="109" t="s">
        <v>3</v>
      </c>
      <c r="G59" s="95"/>
      <c r="H59" s="98">
        <v>2000</v>
      </c>
      <c r="I59" s="104" t="s">
        <v>3</v>
      </c>
      <c r="J59" s="104" t="s">
        <v>3</v>
      </c>
      <c r="K59" s="107" t="s">
        <v>3</v>
      </c>
      <c r="L59" s="107" t="s">
        <v>3</v>
      </c>
      <c r="M59" s="109" t="s">
        <v>3</v>
      </c>
      <c r="N59" s="95"/>
      <c r="O59" s="98">
        <v>2000</v>
      </c>
      <c r="P59" s="99"/>
      <c r="Q59" s="99">
        <v>1350</v>
      </c>
      <c r="R59" s="99">
        <v>0.12593828190158465</v>
      </c>
      <c r="S59" s="99">
        <v>112.59382819015846</v>
      </c>
      <c r="T59" s="100">
        <v>108.77565934972844</v>
      </c>
    </row>
    <row r="60" spans="1:20">
      <c r="A60" s="98">
        <v>2001</v>
      </c>
      <c r="B60" s="99"/>
      <c r="C60" s="99">
        <v>1208</v>
      </c>
      <c r="D60" s="107" t="s">
        <v>3</v>
      </c>
      <c r="E60" s="107" t="s">
        <v>3</v>
      </c>
      <c r="F60" s="109" t="s">
        <v>3</v>
      </c>
      <c r="G60" s="95"/>
      <c r="H60" s="98">
        <v>2001</v>
      </c>
      <c r="I60" s="104" t="s">
        <v>3</v>
      </c>
      <c r="J60" s="104" t="s">
        <v>3</v>
      </c>
      <c r="K60" s="107" t="s">
        <v>3</v>
      </c>
      <c r="L60" s="107" t="s">
        <v>3</v>
      </c>
      <c r="M60" s="109" t="s">
        <v>3</v>
      </c>
      <c r="N60" s="95"/>
      <c r="O60" s="98">
        <v>2001</v>
      </c>
      <c r="P60" s="99"/>
      <c r="Q60" s="99">
        <v>1208</v>
      </c>
      <c r="R60" s="99">
        <v>7.5062552126772307E-3</v>
      </c>
      <c r="S60" s="99">
        <v>100.75062552126772</v>
      </c>
      <c r="T60" s="100">
        <v>97.334071477386644</v>
      </c>
    </row>
    <row r="61" spans="1:20">
      <c r="A61" s="98">
        <v>2002</v>
      </c>
      <c r="B61" s="99">
        <v>1003</v>
      </c>
      <c r="C61" s="99">
        <v>1325</v>
      </c>
      <c r="D61" s="107" t="s">
        <v>3</v>
      </c>
      <c r="E61" s="107" t="s">
        <v>3</v>
      </c>
      <c r="F61" s="109" t="s">
        <v>3</v>
      </c>
      <c r="G61" s="95"/>
      <c r="H61" s="98">
        <v>2002</v>
      </c>
      <c r="I61" s="104" t="s">
        <v>3</v>
      </c>
      <c r="J61" s="104" t="s">
        <v>3</v>
      </c>
      <c r="K61" s="107" t="s">
        <v>3</v>
      </c>
      <c r="L61" s="107" t="s">
        <v>3</v>
      </c>
      <c r="M61" s="109" t="s">
        <v>3</v>
      </c>
      <c r="N61" s="95"/>
      <c r="O61" s="98">
        <v>2002</v>
      </c>
      <c r="P61" s="99">
        <v>1003</v>
      </c>
      <c r="Q61" s="99">
        <v>1325</v>
      </c>
      <c r="R61" s="99">
        <v>0.10508757297748124</v>
      </c>
      <c r="S61" s="99">
        <v>110.50875729774812</v>
      </c>
      <c r="T61" s="100">
        <v>106.76129528769643</v>
      </c>
    </row>
    <row r="62" spans="1:20">
      <c r="A62" s="98">
        <v>2003</v>
      </c>
      <c r="B62" s="99"/>
      <c r="C62" s="99">
        <v>1141</v>
      </c>
      <c r="D62" s="107" t="s">
        <v>3</v>
      </c>
      <c r="E62" s="107" t="s">
        <v>3</v>
      </c>
      <c r="F62" s="109" t="s">
        <v>3</v>
      </c>
      <c r="G62" s="95"/>
      <c r="H62" s="98">
        <v>2003</v>
      </c>
      <c r="I62" s="104" t="s">
        <v>3</v>
      </c>
      <c r="J62" s="104" t="s">
        <v>3</v>
      </c>
      <c r="K62" s="107" t="s">
        <v>3</v>
      </c>
      <c r="L62" s="107" t="s">
        <v>3</v>
      </c>
      <c r="M62" s="109" t="s">
        <v>3</v>
      </c>
      <c r="N62" s="95"/>
      <c r="O62" s="98">
        <v>2003</v>
      </c>
      <c r="P62" s="99"/>
      <c r="Q62" s="99">
        <v>1141</v>
      </c>
      <c r="R62" s="99">
        <v>0.13758723828514458</v>
      </c>
      <c r="S62" s="110">
        <v>110.58526236559942</v>
      </c>
      <c r="T62" s="100">
        <v>106.83520599250936</v>
      </c>
    </row>
    <row r="63" spans="1:20">
      <c r="A63" s="98">
        <v>2004</v>
      </c>
      <c r="B63" s="99"/>
      <c r="C63" s="99">
        <v>1203</v>
      </c>
      <c r="D63" s="107" t="s">
        <v>3</v>
      </c>
      <c r="E63" s="107" t="s">
        <v>3</v>
      </c>
      <c r="F63" s="109" t="s">
        <v>3</v>
      </c>
      <c r="G63" s="95"/>
      <c r="H63" s="98">
        <v>2004</v>
      </c>
      <c r="I63" s="104" t="s">
        <v>3</v>
      </c>
      <c r="J63" s="104" t="s">
        <v>3</v>
      </c>
      <c r="K63" s="107" t="s">
        <v>3</v>
      </c>
      <c r="L63" s="107" t="s">
        <v>3</v>
      </c>
      <c r="M63" s="109" t="s">
        <v>3</v>
      </c>
      <c r="N63" s="95"/>
      <c r="O63" s="98">
        <v>2004</v>
      </c>
      <c r="P63" s="99"/>
      <c r="Q63" s="99">
        <v>1203</v>
      </c>
      <c r="R63" s="99">
        <v>0.19940179461615154</v>
      </c>
      <c r="S63" s="110">
        <v>116.59427749852418</v>
      </c>
      <c r="T63" s="100">
        <v>112.64044943820224</v>
      </c>
    </row>
    <row r="64" spans="1:20">
      <c r="A64" s="98">
        <v>2005</v>
      </c>
      <c r="B64" s="99"/>
      <c r="C64" s="99">
        <v>1190</v>
      </c>
      <c r="D64" s="107" t="s">
        <v>3</v>
      </c>
      <c r="E64" s="107" t="s">
        <v>3</v>
      </c>
      <c r="F64" s="109" t="s">
        <v>3</v>
      </c>
      <c r="G64" s="95"/>
      <c r="H64" s="98">
        <v>2005</v>
      </c>
      <c r="I64" s="104" t="s">
        <v>3</v>
      </c>
      <c r="J64" s="104" t="s">
        <v>3</v>
      </c>
      <c r="K64" s="107" t="s">
        <v>3</v>
      </c>
      <c r="L64" s="107" t="s">
        <v>3</v>
      </c>
      <c r="M64" s="109" t="s">
        <v>3</v>
      </c>
      <c r="N64" s="95"/>
      <c r="O64" s="98">
        <v>2005</v>
      </c>
      <c r="P64" s="99"/>
      <c r="Q64" s="99">
        <v>1190</v>
      </c>
      <c r="R64" s="99">
        <v>0.1864406779661017</v>
      </c>
      <c r="S64" s="110">
        <v>115.33432271258835</v>
      </c>
      <c r="T64" s="100">
        <v>111.42322097378276</v>
      </c>
    </row>
    <row r="65" spans="1:20">
      <c r="A65" s="98">
        <v>2006</v>
      </c>
      <c r="B65" s="99"/>
      <c r="C65" s="99">
        <v>1308</v>
      </c>
      <c r="D65" s="107" t="s">
        <v>3</v>
      </c>
      <c r="E65" s="107" t="s">
        <v>3</v>
      </c>
      <c r="F65" s="109" t="s">
        <v>3</v>
      </c>
      <c r="G65" s="95"/>
      <c r="H65" s="98">
        <v>2006</v>
      </c>
      <c r="I65" s="104" t="s">
        <v>3</v>
      </c>
      <c r="J65" s="104" t="s">
        <v>3</v>
      </c>
      <c r="K65" s="107" t="s">
        <v>3</v>
      </c>
      <c r="L65" s="107" t="s">
        <v>3</v>
      </c>
      <c r="M65" s="109" t="s">
        <v>3</v>
      </c>
      <c r="N65" s="95"/>
      <c r="O65" s="98">
        <v>2006</v>
      </c>
      <c r="P65" s="99"/>
      <c r="Q65" s="99">
        <v>1308</v>
      </c>
      <c r="R65" s="99">
        <v>0.30408773678963108</v>
      </c>
      <c r="S65" s="110">
        <v>126.77083538492904</v>
      </c>
      <c r="T65" s="100">
        <v>122.47191011235955</v>
      </c>
    </row>
    <row r="66" spans="1:20">
      <c r="A66" s="98">
        <v>2007</v>
      </c>
      <c r="B66" s="99">
        <v>1006</v>
      </c>
      <c r="C66" s="99">
        <v>1068</v>
      </c>
      <c r="D66" s="107" t="s">
        <v>3</v>
      </c>
      <c r="E66" s="107" t="s">
        <v>3</v>
      </c>
      <c r="F66" s="109" t="s">
        <v>3</v>
      </c>
      <c r="G66" s="95"/>
      <c r="H66" s="98">
        <v>2007</v>
      </c>
      <c r="I66" s="104" t="s">
        <v>3</v>
      </c>
      <c r="J66" s="104" t="s">
        <v>3</v>
      </c>
      <c r="K66" s="107" t="s">
        <v>3</v>
      </c>
      <c r="L66" s="107" t="s">
        <v>3</v>
      </c>
      <c r="M66" s="109" t="s">
        <v>3</v>
      </c>
      <c r="N66" s="95"/>
      <c r="O66" s="98">
        <v>2007</v>
      </c>
      <c r="P66" s="99">
        <v>1006</v>
      </c>
      <c r="Q66" s="99">
        <v>1068</v>
      </c>
      <c r="R66" s="99">
        <v>6.4805583250249252E-2</v>
      </c>
      <c r="S66" s="110">
        <v>103.51013164457508</v>
      </c>
      <c r="T66" s="100">
        <v>100</v>
      </c>
    </row>
    <row r="67" spans="1:20" ht="15.75" thickBot="1">
      <c r="A67" s="101">
        <v>2008</v>
      </c>
      <c r="B67" s="102"/>
      <c r="C67" s="102">
        <v>1068</v>
      </c>
      <c r="D67" s="106" t="s">
        <v>3</v>
      </c>
      <c r="E67" s="106" t="s">
        <v>3</v>
      </c>
      <c r="F67" s="105" t="s">
        <v>3</v>
      </c>
      <c r="G67" s="95"/>
      <c r="H67" s="101">
        <v>2008</v>
      </c>
      <c r="I67" s="112" t="s">
        <v>3</v>
      </c>
      <c r="J67" s="112" t="s">
        <v>3</v>
      </c>
      <c r="K67" s="106" t="s">
        <v>3</v>
      </c>
      <c r="L67" s="106" t="s">
        <v>3</v>
      </c>
      <c r="M67" s="105" t="s">
        <v>3</v>
      </c>
      <c r="N67" s="95"/>
      <c r="O67" s="101">
        <v>2008</v>
      </c>
      <c r="P67" s="102"/>
      <c r="Q67" s="102">
        <v>1068</v>
      </c>
      <c r="R67" s="102">
        <v>6.1630218687872766E-2</v>
      </c>
      <c r="S67" s="108">
        <v>109.88948369424074</v>
      </c>
      <c r="T67" s="103">
        <v>106.16302186878728</v>
      </c>
    </row>
    <row r="68" spans="1:20" ht="15.75" thickBot="1">
      <c r="A68" s="95"/>
      <c r="B68" s="95"/>
      <c r="C68" s="95"/>
      <c r="D68" s="95"/>
      <c r="E68" s="95"/>
      <c r="F68" s="95"/>
      <c r="G68" s="95"/>
      <c r="H68" s="95"/>
      <c r="I68" s="95"/>
      <c r="J68" s="95"/>
      <c r="K68" s="95"/>
      <c r="L68" s="95"/>
      <c r="M68" s="95"/>
      <c r="N68" s="95"/>
      <c r="O68" s="95"/>
      <c r="P68" s="95"/>
      <c r="Q68" s="95"/>
      <c r="R68" s="95"/>
      <c r="S68" s="95"/>
      <c r="T68" s="95"/>
    </row>
    <row r="69" spans="1:20">
      <c r="A69" s="367" t="s">
        <v>334</v>
      </c>
      <c r="B69" s="368"/>
      <c r="C69" s="368"/>
      <c r="D69" s="368"/>
      <c r="E69" s="368"/>
      <c r="F69" s="369"/>
      <c r="G69" s="95"/>
      <c r="H69" s="367" t="s">
        <v>335</v>
      </c>
      <c r="I69" s="368"/>
      <c r="J69" s="368"/>
      <c r="K69" s="368"/>
      <c r="L69" s="368"/>
      <c r="M69" s="369"/>
      <c r="N69" s="95"/>
      <c r="O69" s="367" t="s">
        <v>336</v>
      </c>
      <c r="P69" s="368"/>
      <c r="Q69" s="368"/>
      <c r="R69" s="368"/>
      <c r="S69" s="368"/>
      <c r="T69" s="369"/>
    </row>
    <row r="70" spans="1:20">
      <c r="A70" s="98"/>
      <c r="B70" s="99"/>
      <c r="C70" s="99"/>
      <c r="D70" s="99"/>
      <c r="E70" s="99"/>
      <c r="F70" s="100"/>
      <c r="G70" s="95"/>
      <c r="H70" s="98"/>
      <c r="I70" s="99"/>
      <c r="J70" s="99"/>
      <c r="K70" s="99"/>
      <c r="L70" s="99"/>
      <c r="M70" s="100"/>
      <c r="N70" s="95"/>
      <c r="O70" s="98"/>
      <c r="P70" s="99"/>
      <c r="Q70" s="99"/>
      <c r="R70" s="99"/>
      <c r="S70" s="99"/>
      <c r="T70" s="100"/>
    </row>
    <row r="71" spans="1:20">
      <c r="A71" s="98"/>
      <c r="B71" s="99" t="s">
        <v>198</v>
      </c>
      <c r="C71" s="99" t="s">
        <v>199</v>
      </c>
      <c r="D71" s="99" t="s">
        <v>201</v>
      </c>
      <c r="E71" s="110" t="s">
        <v>202</v>
      </c>
      <c r="F71" s="100" t="s">
        <v>203</v>
      </c>
      <c r="G71" s="95"/>
      <c r="H71" s="98"/>
      <c r="I71" s="99" t="s">
        <v>198</v>
      </c>
      <c r="J71" s="99" t="s">
        <v>199</v>
      </c>
      <c r="K71" s="99" t="s">
        <v>201</v>
      </c>
      <c r="L71" s="110" t="s">
        <v>202</v>
      </c>
      <c r="M71" s="100" t="s">
        <v>203</v>
      </c>
      <c r="N71" s="95"/>
      <c r="O71" s="98"/>
      <c r="P71" s="99" t="s">
        <v>198</v>
      </c>
      <c r="Q71" s="99" t="s">
        <v>199</v>
      </c>
      <c r="R71" s="99" t="s">
        <v>201</v>
      </c>
      <c r="S71" s="110" t="s">
        <v>202</v>
      </c>
      <c r="T71" s="100" t="s">
        <v>203</v>
      </c>
    </row>
    <row r="72" spans="1:20">
      <c r="A72" s="98">
        <v>1997</v>
      </c>
      <c r="B72" s="99">
        <v>2504</v>
      </c>
      <c r="C72" s="99">
        <v>2504</v>
      </c>
      <c r="D72" s="107" t="s">
        <v>3</v>
      </c>
      <c r="E72" s="107" t="s">
        <v>3</v>
      </c>
      <c r="F72" s="109" t="s">
        <v>3</v>
      </c>
      <c r="G72" s="95"/>
      <c r="H72" s="98">
        <v>1997</v>
      </c>
      <c r="I72" s="99">
        <v>0</v>
      </c>
      <c r="J72" s="99">
        <v>0</v>
      </c>
      <c r="K72" s="107" t="s">
        <v>3</v>
      </c>
      <c r="L72" s="107" t="s">
        <v>3</v>
      </c>
      <c r="M72" s="109" t="s">
        <v>3</v>
      </c>
      <c r="N72" s="95"/>
      <c r="O72" s="98">
        <v>1997</v>
      </c>
      <c r="P72" s="99">
        <v>2504</v>
      </c>
      <c r="Q72" s="99">
        <v>2504</v>
      </c>
      <c r="R72" s="99"/>
      <c r="S72" s="99">
        <v>100</v>
      </c>
      <c r="T72" s="100">
        <v>86.84476894978809</v>
      </c>
    </row>
    <row r="73" spans="1:20">
      <c r="A73" s="98">
        <v>1998</v>
      </c>
      <c r="B73" s="99"/>
      <c r="C73" s="99">
        <v>2690</v>
      </c>
      <c r="D73" s="107" t="s">
        <v>3</v>
      </c>
      <c r="E73" s="107" t="s">
        <v>3</v>
      </c>
      <c r="F73" s="109" t="s">
        <v>3</v>
      </c>
      <c r="G73" s="95"/>
      <c r="H73" s="98">
        <v>1998</v>
      </c>
      <c r="I73" s="99"/>
      <c r="J73" s="99">
        <v>0</v>
      </c>
      <c r="K73" s="107" t="s">
        <v>3</v>
      </c>
      <c r="L73" s="107" t="s">
        <v>3</v>
      </c>
      <c r="M73" s="109" t="s">
        <v>3</v>
      </c>
      <c r="N73" s="95"/>
      <c r="O73" s="98">
        <v>1998</v>
      </c>
      <c r="P73" s="99"/>
      <c r="Q73" s="99">
        <v>2690</v>
      </c>
      <c r="R73" s="99">
        <v>7.4281150159744402E-2</v>
      </c>
      <c r="S73" s="99">
        <v>107.42811501597444</v>
      </c>
      <c r="T73" s="100">
        <v>93.295698272735606</v>
      </c>
    </row>
    <row r="74" spans="1:20">
      <c r="A74" s="98">
        <v>1999</v>
      </c>
      <c r="B74" s="99"/>
      <c r="C74" s="99">
        <v>3074</v>
      </c>
      <c r="D74" s="107" t="s">
        <v>3</v>
      </c>
      <c r="E74" s="107" t="s">
        <v>3</v>
      </c>
      <c r="F74" s="109" t="s">
        <v>3</v>
      </c>
      <c r="G74" s="95"/>
      <c r="H74" s="98">
        <v>1999</v>
      </c>
      <c r="I74" s="99"/>
      <c r="J74" s="99">
        <v>0</v>
      </c>
      <c r="K74" s="107" t="s">
        <v>3</v>
      </c>
      <c r="L74" s="107" t="s">
        <v>3</v>
      </c>
      <c r="M74" s="109" t="s">
        <v>3</v>
      </c>
      <c r="N74" s="95"/>
      <c r="O74" s="98">
        <v>1999</v>
      </c>
      <c r="P74" s="99"/>
      <c r="Q74" s="99">
        <v>3074</v>
      </c>
      <c r="R74" s="99">
        <v>0.22763578274760382</v>
      </c>
      <c r="S74" s="99">
        <v>122.76357827476039</v>
      </c>
      <c r="T74" s="100">
        <v>106.6137459072079</v>
      </c>
    </row>
    <row r="75" spans="1:20">
      <c r="A75" s="98">
        <v>2000</v>
      </c>
      <c r="B75" s="99"/>
      <c r="C75" s="99">
        <v>3122</v>
      </c>
      <c r="D75" s="107" t="s">
        <v>3</v>
      </c>
      <c r="E75" s="107" t="s">
        <v>3</v>
      </c>
      <c r="F75" s="109" t="s">
        <v>3</v>
      </c>
      <c r="G75" s="95"/>
      <c r="H75" s="98">
        <v>2000</v>
      </c>
      <c r="I75" s="99"/>
      <c r="J75" s="99">
        <v>0</v>
      </c>
      <c r="K75" s="107" t="s">
        <v>3</v>
      </c>
      <c r="L75" s="107" t="s">
        <v>3</v>
      </c>
      <c r="M75" s="109" t="s">
        <v>3</v>
      </c>
      <c r="N75" s="95"/>
      <c r="O75" s="98">
        <v>2000</v>
      </c>
      <c r="P75" s="99"/>
      <c r="Q75" s="99">
        <v>3122</v>
      </c>
      <c r="R75" s="99">
        <v>0.24680511182108625</v>
      </c>
      <c r="S75" s="99">
        <v>124.68051118210863</v>
      </c>
      <c r="T75" s="100">
        <v>108.27850186151694</v>
      </c>
    </row>
    <row r="76" spans="1:20">
      <c r="A76" s="98">
        <v>2001</v>
      </c>
      <c r="B76" s="99"/>
      <c r="C76" s="99">
        <v>3609</v>
      </c>
      <c r="D76" s="107" t="s">
        <v>3</v>
      </c>
      <c r="E76" s="107" t="s">
        <v>3</v>
      </c>
      <c r="F76" s="109" t="s">
        <v>3</v>
      </c>
      <c r="G76" s="95"/>
      <c r="H76" s="98">
        <v>2001</v>
      </c>
      <c r="I76" s="99"/>
      <c r="J76" s="99">
        <v>0</v>
      </c>
      <c r="K76" s="107" t="s">
        <v>3</v>
      </c>
      <c r="L76" s="107" t="s">
        <v>3</v>
      </c>
      <c r="M76" s="109" t="s">
        <v>3</v>
      </c>
      <c r="N76" s="95"/>
      <c r="O76" s="98">
        <v>2001</v>
      </c>
      <c r="P76" s="99"/>
      <c r="Q76" s="99">
        <v>3609</v>
      </c>
      <c r="R76" s="99">
        <v>0.44129392971246006</v>
      </c>
      <c r="S76" s="99">
        <v>144.12939297124601</v>
      </c>
      <c r="T76" s="100">
        <v>125.16883831461071</v>
      </c>
    </row>
    <row r="77" spans="1:20">
      <c r="A77" s="98">
        <v>2002</v>
      </c>
      <c r="B77" s="99">
        <v>2519</v>
      </c>
      <c r="C77" s="99">
        <v>3569</v>
      </c>
      <c r="D77" s="107" t="s">
        <v>3</v>
      </c>
      <c r="E77" s="107" t="s">
        <v>3</v>
      </c>
      <c r="F77" s="109" t="s">
        <v>3</v>
      </c>
      <c r="G77" s="95"/>
      <c r="H77" s="98">
        <v>2002</v>
      </c>
      <c r="I77" s="99">
        <v>1</v>
      </c>
      <c r="J77" s="99">
        <v>1</v>
      </c>
      <c r="K77" s="107" t="s">
        <v>3</v>
      </c>
      <c r="L77" s="107" t="s">
        <v>3</v>
      </c>
      <c r="M77" s="109" t="s">
        <v>3</v>
      </c>
      <c r="N77" s="95"/>
      <c r="O77" s="98">
        <v>2002</v>
      </c>
      <c r="P77" s="99">
        <v>2520</v>
      </c>
      <c r="Q77" s="99">
        <v>3570</v>
      </c>
      <c r="R77" s="99">
        <v>0.4257188498402556</v>
      </c>
      <c r="S77" s="99">
        <v>142.57188498402556</v>
      </c>
      <c r="T77" s="100">
        <v>123.81622410173462</v>
      </c>
    </row>
    <row r="78" spans="1:20">
      <c r="A78" s="98">
        <v>2003</v>
      </c>
      <c r="B78" s="99"/>
      <c r="C78" s="99">
        <v>3239</v>
      </c>
      <c r="D78" s="107" t="s">
        <v>3</v>
      </c>
      <c r="E78" s="107" t="s">
        <v>3</v>
      </c>
      <c r="F78" s="109" t="s">
        <v>3</v>
      </c>
      <c r="G78" s="95"/>
      <c r="H78" s="98">
        <v>2003</v>
      </c>
      <c r="I78" s="99"/>
      <c r="J78" s="99">
        <v>0</v>
      </c>
      <c r="K78" s="107" t="s">
        <v>3</v>
      </c>
      <c r="L78" s="107" t="s">
        <v>3</v>
      </c>
      <c r="M78" s="109" t="s">
        <v>3</v>
      </c>
      <c r="N78" s="95"/>
      <c r="O78" s="98">
        <v>2003</v>
      </c>
      <c r="P78" s="99"/>
      <c r="Q78" s="99">
        <v>3239</v>
      </c>
      <c r="R78" s="99">
        <v>0.2853174603174603</v>
      </c>
      <c r="S78" s="110">
        <v>124.94617009466181</v>
      </c>
      <c r="T78" s="100">
        <v>108.50921273031827</v>
      </c>
    </row>
    <row r="79" spans="1:20">
      <c r="A79" s="98">
        <v>2004</v>
      </c>
      <c r="B79" s="99"/>
      <c r="C79" s="99">
        <v>3310</v>
      </c>
      <c r="D79" s="107" t="s">
        <v>3</v>
      </c>
      <c r="E79" s="107" t="s">
        <v>3</v>
      </c>
      <c r="F79" s="109" t="s">
        <v>3</v>
      </c>
      <c r="G79" s="95"/>
      <c r="H79" s="98">
        <v>2004</v>
      </c>
      <c r="I79" s="99"/>
      <c r="J79" s="99">
        <v>0</v>
      </c>
      <c r="K79" s="107" t="s">
        <v>3</v>
      </c>
      <c r="L79" s="107" t="s">
        <v>3</v>
      </c>
      <c r="M79" s="109" t="s">
        <v>3</v>
      </c>
      <c r="N79" s="95"/>
      <c r="O79" s="98">
        <v>2004</v>
      </c>
      <c r="P79" s="99"/>
      <c r="Q79" s="99">
        <v>3310</v>
      </c>
      <c r="R79" s="99">
        <v>0.31349206349206349</v>
      </c>
      <c r="S79" s="110">
        <v>127.68503334774024</v>
      </c>
      <c r="T79" s="100">
        <v>110.88777219430487</v>
      </c>
    </row>
    <row r="80" spans="1:20">
      <c r="A80" s="98">
        <v>2005</v>
      </c>
      <c r="B80" s="99"/>
      <c r="C80" s="99">
        <v>3255</v>
      </c>
      <c r="D80" s="107" t="s">
        <v>3</v>
      </c>
      <c r="E80" s="107" t="s">
        <v>3</v>
      </c>
      <c r="F80" s="109" t="s">
        <v>3</v>
      </c>
      <c r="G80" s="95"/>
      <c r="H80" s="98">
        <v>2005</v>
      </c>
      <c r="I80" s="99"/>
      <c r="J80" s="99">
        <v>0</v>
      </c>
      <c r="K80" s="107" t="s">
        <v>3</v>
      </c>
      <c r="L80" s="107" t="s">
        <v>3</v>
      </c>
      <c r="M80" s="109" t="s">
        <v>3</v>
      </c>
      <c r="N80" s="95"/>
      <c r="O80" s="98">
        <v>2005</v>
      </c>
      <c r="P80" s="99"/>
      <c r="Q80" s="99">
        <v>3255</v>
      </c>
      <c r="R80" s="99">
        <v>0.29166666666666669</v>
      </c>
      <c r="S80" s="110">
        <v>125.56337871507387</v>
      </c>
      <c r="T80" s="100">
        <v>109.04522613065328</v>
      </c>
    </row>
    <row r="81" spans="1:20">
      <c r="A81" s="98">
        <v>2006</v>
      </c>
      <c r="B81" s="99"/>
      <c r="C81" s="99">
        <v>2970</v>
      </c>
      <c r="D81" s="107" t="s">
        <v>3</v>
      </c>
      <c r="E81" s="107" t="s">
        <v>3</v>
      </c>
      <c r="F81" s="109" t="s">
        <v>3</v>
      </c>
      <c r="G81" s="95"/>
      <c r="H81" s="98">
        <v>2006</v>
      </c>
      <c r="I81" s="99"/>
      <c r="J81" s="99">
        <v>0</v>
      </c>
      <c r="K81" s="107" t="s">
        <v>3</v>
      </c>
      <c r="L81" s="107" t="s">
        <v>3</v>
      </c>
      <c r="M81" s="109" t="s">
        <v>3</v>
      </c>
      <c r="N81" s="95"/>
      <c r="O81" s="98">
        <v>2006</v>
      </c>
      <c r="P81" s="99"/>
      <c r="Q81" s="99">
        <v>2970</v>
      </c>
      <c r="R81" s="99">
        <v>0.17857142857142858</v>
      </c>
      <c r="S81" s="110">
        <v>114.56935016398445</v>
      </c>
      <c r="T81" s="100">
        <v>99.497487437185939</v>
      </c>
    </row>
    <row r="82" spans="1:20">
      <c r="A82" s="98">
        <v>2007</v>
      </c>
      <c r="B82" s="99">
        <v>2294</v>
      </c>
      <c r="C82" s="99">
        <v>2985</v>
      </c>
      <c r="D82" s="107" t="s">
        <v>3</v>
      </c>
      <c r="E82" s="107" t="s">
        <v>3</v>
      </c>
      <c r="F82" s="109" t="s">
        <v>3</v>
      </c>
      <c r="G82" s="95"/>
      <c r="H82" s="98">
        <v>2007</v>
      </c>
      <c r="I82" s="99">
        <v>0</v>
      </c>
      <c r="J82" s="99">
        <v>0</v>
      </c>
      <c r="K82" s="107" t="s">
        <v>3</v>
      </c>
      <c r="L82" s="107" t="s">
        <v>3</v>
      </c>
      <c r="M82" s="109" t="s">
        <v>3</v>
      </c>
      <c r="N82" s="95"/>
      <c r="O82" s="98">
        <v>2007</v>
      </c>
      <c r="P82" s="99">
        <v>2294</v>
      </c>
      <c r="Q82" s="99">
        <v>2985</v>
      </c>
      <c r="R82" s="99">
        <v>0.18452380952380953</v>
      </c>
      <c r="S82" s="110">
        <v>115.14798324562074</v>
      </c>
      <c r="T82" s="100">
        <v>100</v>
      </c>
    </row>
    <row r="83" spans="1:20" ht="15.75" thickBot="1">
      <c r="A83" s="101">
        <v>2008</v>
      </c>
      <c r="B83" s="102"/>
      <c r="C83" s="102">
        <v>3082</v>
      </c>
      <c r="D83" s="106" t="s">
        <v>3</v>
      </c>
      <c r="E83" s="106" t="s">
        <v>3</v>
      </c>
      <c r="F83" s="105" t="s">
        <v>3</v>
      </c>
      <c r="G83" s="95"/>
      <c r="H83" s="101">
        <v>2008</v>
      </c>
      <c r="I83" s="102"/>
      <c r="J83" s="102">
        <v>0</v>
      </c>
      <c r="K83" s="106" t="s">
        <v>3</v>
      </c>
      <c r="L83" s="106" t="s">
        <v>3</v>
      </c>
      <c r="M83" s="105" t="s">
        <v>3</v>
      </c>
      <c r="N83" s="95"/>
      <c r="O83" s="101">
        <v>2008</v>
      </c>
      <c r="P83" s="102"/>
      <c r="Q83" s="102">
        <v>3082</v>
      </c>
      <c r="R83" s="102">
        <v>0.34350479511769832</v>
      </c>
      <c r="S83" s="108">
        <v>154.70186763862387</v>
      </c>
      <c r="T83" s="103">
        <v>134.35047951176986</v>
      </c>
    </row>
    <row r="84" spans="1:20" ht="15.75" thickBot="1">
      <c r="A84" s="95"/>
      <c r="B84" s="95"/>
      <c r="C84" s="95"/>
      <c r="D84" s="95"/>
      <c r="E84" s="95"/>
      <c r="F84" s="95"/>
      <c r="G84" s="95"/>
      <c r="H84" s="95"/>
      <c r="I84" s="95"/>
      <c r="J84" s="95"/>
      <c r="K84" s="95"/>
      <c r="L84" s="95"/>
      <c r="M84" s="95"/>
      <c r="N84" s="95"/>
      <c r="O84" s="95"/>
      <c r="P84" s="95"/>
      <c r="Q84" s="95"/>
      <c r="R84" s="95"/>
      <c r="S84" s="95"/>
      <c r="T84" s="95"/>
    </row>
    <row r="85" spans="1:20">
      <c r="A85" s="367" t="s">
        <v>337</v>
      </c>
      <c r="B85" s="368"/>
      <c r="C85" s="368"/>
      <c r="D85" s="368"/>
      <c r="E85" s="368"/>
      <c r="F85" s="369"/>
      <c r="G85" s="95"/>
      <c r="H85" s="367" t="s">
        <v>338</v>
      </c>
      <c r="I85" s="368"/>
      <c r="J85" s="368"/>
      <c r="K85" s="368"/>
      <c r="L85" s="368"/>
      <c r="M85" s="369"/>
      <c r="N85" s="95"/>
      <c r="O85" s="367" t="s">
        <v>339</v>
      </c>
      <c r="P85" s="368"/>
      <c r="Q85" s="368"/>
      <c r="R85" s="368"/>
      <c r="S85" s="368"/>
      <c r="T85" s="369"/>
    </row>
    <row r="86" spans="1:20">
      <c r="A86" s="98"/>
      <c r="B86" s="99"/>
      <c r="C86" s="99"/>
      <c r="D86" s="99"/>
      <c r="E86" s="99"/>
      <c r="F86" s="100"/>
      <c r="G86" s="95"/>
      <c r="H86" s="98"/>
      <c r="I86" s="99"/>
      <c r="J86" s="99"/>
      <c r="K86" s="99"/>
      <c r="L86" s="99"/>
      <c r="M86" s="100"/>
      <c r="N86" s="95"/>
      <c r="O86" s="98"/>
      <c r="P86" s="99"/>
      <c r="Q86" s="99"/>
      <c r="R86" s="99"/>
      <c r="S86" s="99"/>
      <c r="T86" s="100"/>
    </row>
    <row r="87" spans="1:20">
      <c r="A87" s="98"/>
      <c r="B87" s="99" t="s">
        <v>198</v>
      </c>
      <c r="C87" s="99" t="s">
        <v>199</v>
      </c>
      <c r="D87" s="99" t="s">
        <v>201</v>
      </c>
      <c r="E87" s="110" t="s">
        <v>202</v>
      </c>
      <c r="F87" s="100" t="s">
        <v>203</v>
      </c>
      <c r="G87" s="95"/>
      <c r="H87" s="98"/>
      <c r="I87" s="99" t="s">
        <v>198</v>
      </c>
      <c r="J87" s="99" t="s">
        <v>199</v>
      </c>
      <c r="K87" s="99" t="s">
        <v>201</v>
      </c>
      <c r="L87" s="110" t="s">
        <v>202</v>
      </c>
      <c r="M87" s="100" t="s">
        <v>203</v>
      </c>
      <c r="N87" s="95"/>
      <c r="O87" s="98"/>
      <c r="P87" s="99" t="s">
        <v>198</v>
      </c>
      <c r="Q87" s="99" t="s">
        <v>199</v>
      </c>
      <c r="R87" s="99" t="s">
        <v>201</v>
      </c>
      <c r="S87" s="110" t="s">
        <v>202</v>
      </c>
      <c r="T87" s="100" t="s">
        <v>203</v>
      </c>
    </row>
    <row r="88" spans="1:20">
      <c r="A88" s="98">
        <v>1997</v>
      </c>
      <c r="B88" s="99">
        <v>1261</v>
      </c>
      <c r="C88" s="99">
        <v>1261</v>
      </c>
      <c r="D88" s="107" t="s">
        <v>3</v>
      </c>
      <c r="E88" s="107" t="s">
        <v>3</v>
      </c>
      <c r="F88" s="109" t="s">
        <v>3</v>
      </c>
      <c r="G88" s="95"/>
      <c r="H88" s="98">
        <v>1997</v>
      </c>
      <c r="I88" s="99">
        <v>27</v>
      </c>
      <c r="J88" s="99">
        <v>27</v>
      </c>
      <c r="K88" s="107" t="s">
        <v>3</v>
      </c>
      <c r="L88" s="107" t="s">
        <v>3</v>
      </c>
      <c r="M88" s="109" t="s">
        <v>3</v>
      </c>
      <c r="N88" s="95"/>
      <c r="O88" s="98">
        <v>1997</v>
      </c>
      <c r="P88" s="99">
        <v>1288</v>
      </c>
      <c r="Q88" s="99">
        <v>1288</v>
      </c>
      <c r="R88" s="99"/>
      <c r="S88" s="99">
        <v>100</v>
      </c>
      <c r="T88" s="100">
        <v>112.57438490773291</v>
      </c>
    </row>
    <row r="89" spans="1:20">
      <c r="A89" s="98">
        <v>1998</v>
      </c>
      <c r="B89" s="99"/>
      <c r="C89" s="99">
        <v>1155</v>
      </c>
      <c r="D89" s="107" t="s">
        <v>3</v>
      </c>
      <c r="E89" s="107" t="s">
        <v>3</v>
      </c>
      <c r="F89" s="109" t="s">
        <v>3</v>
      </c>
      <c r="G89" s="95"/>
      <c r="H89" s="98">
        <v>1998</v>
      </c>
      <c r="I89" s="99"/>
      <c r="J89" s="99">
        <v>81</v>
      </c>
      <c r="K89" s="107" t="s">
        <v>3</v>
      </c>
      <c r="L89" s="107" t="s">
        <v>3</v>
      </c>
      <c r="M89" s="109" t="s">
        <v>3</v>
      </c>
      <c r="N89" s="95"/>
      <c r="O89" s="98">
        <v>1998</v>
      </c>
      <c r="P89" s="99"/>
      <c r="Q89" s="99">
        <v>1236</v>
      </c>
      <c r="R89" s="99">
        <v>-4.0372670807453416E-2</v>
      </c>
      <c r="S89" s="99">
        <v>95.962732919254663</v>
      </c>
      <c r="T89" s="100">
        <v>108.02945632450147</v>
      </c>
    </row>
    <row r="90" spans="1:20">
      <c r="A90" s="98">
        <v>1999</v>
      </c>
      <c r="B90" s="99"/>
      <c r="C90" s="99">
        <v>1355</v>
      </c>
      <c r="D90" s="107" t="s">
        <v>3</v>
      </c>
      <c r="E90" s="107" t="s">
        <v>3</v>
      </c>
      <c r="F90" s="109" t="s">
        <v>3</v>
      </c>
      <c r="G90" s="95"/>
      <c r="H90" s="98">
        <v>1999</v>
      </c>
      <c r="I90" s="99"/>
      <c r="J90" s="99">
        <v>136</v>
      </c>
      <c r="K90" s="107" t="s">
        <v>3</v>
      </c>
      <c r="L90" s="107" t="s">
        <v>3</v>
      </c>
      <c r="M90" s="109" t="s">
        <v>3</v>
      </c>
      <c r="N90" s="95"/>
      <c r="O90" s="98">
        <v>1999</v>
      </c>
      <c r="P90" s="99"/>
      <c r="Q90" s="99">
        <v>1491</v>
      </c>
      <c r="R90" s="99">
        <v>0.15760869565217392</v>
      </c>
      <c r="S90" s="99">
        <v>115.76086956521738</v>
      </c>
      <c r="T90" s="100">
        <v>130.31708687688646</v>
      </c>
    </row>
    <row r="91" spans="1:20">
      <c r="A91" s="98">
        <v>2000</v>
      </c>
      <c r="B91" s="99"/>
      <c r="C91" s="99">
        <v>1486</v>
      </c>
      <c r="D91" s="107" t="s">
        <v>3</v>
      </c>
      <c r="E91" s="107" t="s">
        <v>3</v>
      </c>
      <c r="F91" s="109" t="s">
        <v>3</v>
      </c>
      <c r="G91" s="95"/>
      <c r="H91" s="98">
        <v>2000</v>
      </c>
      <c r="I91" s="99"/>
      <c r="J91" s="99">
        <v>92</v>
      </c>
      <c r="K91" s="107" t="s">
        <v>3</v>
      </c>
      <c r="L91" s="107" t="s">
        <v>3</v>
      </c>
      <c r="M91" s="109" t="s">
        <v>3</v>
      </c>
      <c r="N91" s="95"/>
      <c r="O91" s="98">
        <v>2000</v>
      </c>
      <c r="P91" s="99"/>
      <c r="Q91" s="99">
        <v>1578</v>
      </c>
      <c r="R91" s="99">
        <v>0.2251552795031056</v>
      </c>
      <c r="S91" s="99">
        <v>122.51552795031056</v>
      </c>
      <c r="T91" s="100">
        <v>137.92110200652371</v>
      </c>
    </row>
    <row r="92" spans="1:20">
      <c r="A92" s="98">
        <v>2001</v>
      </c>
      <c r="B92" s="99"/>
      <c r="C92" s="99">
        <v>1571</v>
      </c>
      <c r="D92" s="107" t="s">
        <v>3</v>
      </c>
      <c r="E92" s="107" t="s">
        <v>3</v>
      </c>
      <c r="F92" s="109" t="s">
        <v>3</v>
      </c>
      <c r="G92" s="95"/>
      <c r="H92" s="98">
        <v>2001</v>
      </c>
      <c r="I92" s="99"/>
      <c r="J92" s="99">
        <v>180</v>
      </c>
      <c r="K92" s="107" t="s">
        <v>3</v>
      </c>
      <c r="L92" s="107" t="s">
        <v>3</v>
      </c>
      <c r="M92" s="109" t="s">
        <v>3</v>
      </c>
      <c r="N92" s="95"/>
      <c r="O92" s="98">
        <v>2001</v>
      </c>
      <c r="P92" s="99"/>
      <c r="Q92" s="99">
        <v>1751</v>
      </c>
      <c r="R92" s="99">
        <v>0.35947204968944102</v>
      </c>
      <c r="S92" s="99">
        <v>135.94720496894411</v>
      </c>
      <c r="T92" s="100">
        <v>153.04172979304377</v>
      </c>
    </row>
    <row r="93" spans="1:20">
      <c r="A93" s="98">
        <v>2002</v>
      </c>
      <c r="B93" s="99">
        <v>1432</v>
      </c>
      <c r="C93" s="99">
        <v>1427</v>
      </c>
      <c r="D93" s="107" t="s">
        <v>3</v>
      </c>
      <c r="E93" s="107" t="s">
        <v>3</v>
      </c>
      <c r="F93" s="109" t="s">
        <v>3</v>
      </c>
      <c r="G93" s="95"/>
      <c r="H93" s="98">
        <v>2002</v>
      </c>
      <c r="I93" s="99">
        <v>134</v>
      </c>
      <c r="J93" s="99">
        <v>130</v>
      </c>
      <c r="K93" s="107" t="s">
        <v>3</v>
      </c>
      <c r="L93" s="107" t="s">
        <v>3</v>
      </c>
      <c r="M93" s="109" t="s">
        <v>3</v>
      </c>
      <c r="N93" s="95"/>
      <c r="O93" s="98">
        <v>2002</v>
      </c>
      <c r="P93" s="99">
        <v>1566</v>
      </c>
      <c r="Q93" s="99">
        <v>1557</v>
      </c>
      <c r="R93" s="99">
        <v>0.20885093167701863</v>
      </c>
      <c r="S93" s="99">
        <v>120.88509316770187</v>
      </c>
      <c r="T93" s="100">
        <v>136.08565007868026</v>
      </c>
    </row>
    <row r="94" spans="1:20">
      <c r="A94" s="98">
        <v>2003</v>
      </c>
      <c r="B94" s="99"/>
      <c r="C94" s="99">
        <v>1626</v>
      </c>
      <c r="D94" s="107" t="s">
        <v>3</v>
      </c>
      <c r="E94" s="107" t="s">
        <v>3</v>
      </c>
      <c r="F94" s="109" t="s">
        <v>3</v>
      </c>
      <c r="G94" s="95"/>
      <c r="H94" s="98">
        <v>2003</v>
      </c>
      <c r="I94" s="99"/>
      <c r="J94" s="99">
        <v>147</v>
      </c>
      <c r="K94" s="107" t="s">
        <v>3</v>
      </c>
      <c r="L94" s="107" t="s">
        <v>3</v>
      </c>
      <c r="M94" s="109" t="s">
        <v>3</v>
      </c>
      <c r="N94" s="95"/>
      <c r="O94" s="98">
        <v>2003</v>
      </c>
      <c r="P94" s="99"/>
      <c r="Q94" s="99">
        <v>1773</v>
      </c>
      <c r="R94" s="99">
        <v>0.13218390804597702</v>
      </c>
      <c r="S94" s="110">
        <v>110.06000270019823</v>
      </c>
      <c r="T94" s="100">
        <v>123.89937106918239</v>
      </c>
    </row>
    <row r="95" spans="1:20">
      <c r="A95" s="98">
        <v>2004</v>
      </c>
      <c r="B95" s="99"/>
      <c r="C95" s="99">
        <v>2093</v>
      </c>
      <c r="D95" s="107" t="s">
        <v>3</v>
      </c>
      <c r="E95" s="107" t="s">
        <v>3</v>
      </c>
      <c r="F95" s="109" t="s">
        <v>3</v>
      </c>
      <c r="G95" s="95"/>
      <c r="H95" s="98">
        <v>2004</v>
      </c>
      <c r="I95" s="99"/>
      <c r="J95" s="99">
        <v>102</v>
      </c>
      <c r="K95" s="107" t="s">
        <v>3</v>
      </c>
      <c r="L95" s="107" t="s">
        <v>3</v>
      </c>
      <c r="M95" s="109" t="s">
        <v>3</v>
      </c>
      <c r="N95" s="95"/>
      <c r="O95" s="98">
        <v>2004</v>
      </c>
      <c r="P95" s="99"/>
      <c r="Q95" s="99">
        <v>2195</v>
      </c>
      <c r="R95" s="99">
        <v>0.40166028097062578</v>
      </c>
      <c r="S95" s="110">
        <v>136.25589730791603</v>
      </c>
      <c r="T95" s="100">
        <v>153.38923829489869</v>
      </c>
    </row>
    <row r="96" spans="1:20">
      <c r="A96" s="98">
        <v>2005</v>
      </c>
      <c r="B96" s="99"/>
      <c r="C96" s="99">
        <v>1783</v>
      </c>
      <c r="D96" s="107" t="s">
        <v>3</v>
      </c>
      <c r="E96" s="107" t="s">
        <v>3</v>
      </c>
      <c r="F96" s="109" t="s">
        <v>3</v>
      </c>
      <c r="G96" s="95"/>
      <c r="H96" s="98">
        <v>2005</v>
      </c>
      <c r="I96" s="99"/>
      <c r="J96" s="99">
        <v>64</v>
      </c>
      <c r="K96" s="107" t="s">
        <v>3</v>
      </c>
      <c r="L96" s="107" t="s">
        <v>3</v>
      </c>
      <c r="M96" s="109" t="s">
        <v>3</v>
      </c>
      <c r="N96" s="95"/>
      <c r="O96" s="98">
        <v>2005</v>
      </c>
      <c r="P96" s="99"/>
      <c r="Q96" s="99">
        <v>1847</v>
      </c>
      <c r="R96" s="99">
        <v>0.17943805874840357</v>
      </c>
      <c r="S96" s="110">
        <v>114.65359559349471</v>
      </c>
      <c r="T96" s="100">
        <v>129.07058001397624</v>
      </c>
    </row>
    <row r="97" spans="1:20">
      <c r="A97" s="98">
        <v>2006</v>
      </c>
      <c r="B97" s="99"/>
      <c r="C97" s="99">
        <v>1414</v>
      </c>
      <c r="D97" s="107" t="s">
        <v>3</v>
      </c>
      <c r="E97" s="107" t="s">
        <v>3</v>
      </c>
      <c r="F97" s="109" t="s">
        <v>3</v>
      </c>
      <c r="G97" s="95"/>
      <c r="H97" s="98">
        <v>2006</v>
      </c>
      <c r="I97" s="99"/>
      <c r="J97" s="99">
        <v>85</v>
      </c>
      <c r="K97" s="107" t="s">
        <v>3</v>
      </c>
      <c r="L97" s="107" t="s">
        <v>3</v>
      </c>
      <c r="M97" s="109" t="s">
        <v>3</v>
      </c>
      <c r="N97" s="95"/>
      <c r="O97" s="98">
        <v>2006</v>
      </c>
      <c r="P97" s="99"/>
      <c r="Q97" s="99">
        <v>1499</v>
      </c>
      <c r="R97" s="99">
        <v>-4.2784163473818644E-2</v>
      </c>
      <c r="S97" s="110">
        <v>93.051293879073398</v>
      </c>
      <c r="T97" s="100">
        <v>104.75192173305381</v>
      </c>
    </row>
    <row r="98" spans="1:20">
      <c r="A98" s="98">
        <v>2007</v>
      </c>
      <c r="B98" s="99">
        <v>1336</v>
      </c>
      <c r="C98" s="99">
        <v>1346</v>
      </c>
      <c r="D98" s="107" t="s">
        <v>3</v>
      </c>
      <c r="E98" s="107" t="s">
        <v>3</v>
      </c>
      <c r="F98" s="109" t="s">
        <v>3</v>
      </c>
      <c r="G98" s="95"/>
      <c r="H98" s="98">
        <v>2007</v>
      </c>
      <c r="I98" s="99">
        <v>83</v>
      </c>
      <c r="J98" s="99">
        <v>85</v>
      </c>
      <c r="K98" s="107" t="s">
        <v>3</v>
      </c>
      <c r="L98" s="107" t="s">
        <v>3</v>
      </c>
      <c r="M98" s="109" t="s">
        <v>3</v>
      </c>
      <c r="N98" s="95"/>
      <c r="O98" s="98">
        <v>2007</v>
      </c>
      <c r="P98" s="99">
        <v>1419</v>
      </c>
      <c r="Q98" s="99">
        <v>1431</v>
      </c>
      <c r="R98" s="99">
        <v>-8.6206896551724144E-2</v>
      </c>
      <c r="S98" s="110">
        <v>88.830154463611763</v>
      </c>
      <c r="T98" s="100">
        <v>100</v>
      </c>
    </row>
    <row r="99" spans="1:20" ht="15.75" thickBot="1">
      <c r="A99" s="101">
        <v>2008</v>
      </c>
      <c r="B99" s="102"/>
      <c r="C99" s="102">
        <v>1172</v>
      </c>
      <c r="D99" s="106" t="s">
        <v>3</v>
      </c>
      <c r="E99" s="106" t="s">
        <v>3</v>
      </c>
      <c r="F99" s="105" t="s">
        <v>3</v>
      </c>
      <c r="G99" s="95"/>
      <c r="H99" s="101">
        <v>2008</v>
      </c>
      <c r="I99" s="102"/>
      <c r="J99" s="102">
        <v>85</v>
      </c>
      <c r="K99" s="106" t="s">
        <v>3</v>
      </c>
      <c r="L99" s="106" t="s">
        <v>3</v>
      </c>
      <c r="M99" s="105" t="s">
        <v>3</v>
      </c>
      <c r="N99" s="95"/>
      <c r="O99" s="101">
        <v>2008</v>
      </c>
      <c r="P99" s="102"/>
      <c r="Q99" s="102">
        <v>1257</v>
      </c>
      <c r="R99" s="102">
        <v>-0.11416490486257928</v>
      </c>
      <c r="S99" s="108">
        <v>78.688868330345301</v>
      </c>
      <c r="T99" s="103">
        <v>88.583509513742058</v>
      </c>
    </row>
    <row r="100" spans="1:20" ht="15.75" thickBot="1">
      <c r="A100" s="95"/>
      <c r="B100" s="95"/>
      <c r="C100" s="95"/>
      <c r="D100" s="95"/>
      <c r="E100" s="95"/>
      <c r="F100" s="95"/>
      <c r="G100" s="95"/>
      <c r="H100" s="95"/>
      <c r="I100" s="95"/>
      <c r="J100" s="95"/>
      <c r="K100" s="95"/>
      <c r="L100" s="95"/>
      <c r="M100" s="95"/>
      <c r="N100" s="95"/>
      <c r="O100" s="95"/>
      <c r="P100" s="95"/>
      <c r="Q100" s="95"/>
      <c r="R100" s="95"/>
      <c r="S100" s="95"/>
      <c r="T100" s="95"/>
    </row>
    <row r="101" spans="1:20">
      <c r="A101" s="367" t="s">
        <v>340</v>
      </c>
      <c r="B101" s="368"/>
      <c r="C101" s="368"/>
      <c r="D101" s="368"/>
      <c r="E101" s="368"/>
      <c r="F101" s="369"/>
      <c r="G101" s="97"/>
      <c r="H101" s="367" t="s">
        <v>341</v>
      </c>
      <c r="I101" s="368"/>
      <c r="J101" s="368"/>
      <c r="K101" s="368"/>
      <c r="L101" s="368"/>
      <c r="M101" s="369"/>
      <c r="N101" s="95"/>
      <c r="O101" s="367" t="s">
        <v>342</v>
      </c>
      <c r="P101" s="368"/>
      <c r="Q101" s="368"/>
      <c r="R101" s="368"/>
      <c r="S101" s="368"/>
      <c r="T101" s="369"/>
    </row>
    <row r="102" spans="1:20">
      <c r="A102" s="98"/>
      <c r="B102" s="99"/>
      <c r="C102" s="99"/>
      <c r="D102" s="99"/>
      <c r="E102" s="99"/>
      <c r="F102" s="100"/>
      <c r="G102" s="111"/>
      <c r="H102" s="98"/>
      <c r="I102" s="99"/>
      <c r="J102" s="99"/>
      <c r="K102" s="99"/>
      <c r="L102" s="99"/>
      <c r="M102" s="100"/>
      <c r="N102" s="95"/>
      <c r="O102" s="98"/>
      <c r="P102" s="99"/>
      <c r="Q102" s="99"/>
      <c r="R102" s="99"/>
      <c r="S102" s="99"/>
      <c r="T102" s="100"/>
    </row>
    <row r="103" spans="1:20">
      <c r="A103" s="98"/>
      <c r="B103" s="99" t="s">
        <v>198</v>
      </c>
      <c r="C103" s="99" t="s">
        <v>199</v>
      </c>
      <c r="D103" s="99" t="s">
        <v>201</v>
      </c>
      <c r="E103" s="110" t="s">
        <v>202</v>
      </c>
      <c r="F103" s="100" t="s">
        <v>203</v>
      </c>
      <c r="G103" s="95"/>
      <c r="H103" s="98"/>
      <c r="I103" s="99" t="s">
        <v>198</v>
      </c>
      <c r="J103" s="99" t="s">
        <v>199</v>
      </c>
      <c r="K103" s="99" t="s">
        <v>201</v>
      </c>
      <c r="L103" s="110" t="s">
        <v>202</v>
      </c>
      <c r="M103" s="100" t="s">
        <v>203</v>
      </c>
      <c r="N103" s="95"/>
      <c r="O103" s="98"/>
      <c r="P103" s="99" t="s">
        <v>198</v>
      </c>
      <c r="Q103" s="99" t="s">
        <v>199</v>
      </c>
      <c r="R103" s="99" t="s">
        <v>201</v>
      </c>
      <c r="S103" s="110" t="s">
        <v>202</v>
      </c>
      <c r="T103" s="100" t="s">
        <v>203</v>
      </c>
    </row>
    <row r="104" spans="1:20">
      <c r="A104" s="98">
        <v>1997</v>
      </c>
      <c r="B104" s="99">
        <v>52</v>
      </c>
      <c r="C104" s="99">
        <v>52</v>
      </c>
      <c r="D104" s="107" t="s">
        <v>3</v>
      </c>
      <c r="E104" s="107" t="s">
        <v>3</v>
      </c>
      <c r="F104" s="109" t="s">
        <v>3</v>
      </c>
      <c r="G104" s="95"/>
      <c r="H104" s="98">
        <v>1997</v>
      </c>
      <c r="I104" s="99">
        <v>1104</v>
      </c>
      <c r="J104" s="99">
        <v>1104</v>
      </c>
      <c r="K104" s="107" t="s">
        <v>3</v>
      </c>
      <c r="L104" s="107" t="s">
        <v>3</v>
      </c>
      <c r="M104" s="109" t="s">
        <v>3</v>
      </c>
      <c r="N104" s="95"/>
      <c r="O104" s="98">
        <v>1997</v>
      </c>
      <c r="P104" s="99">
        <v>1156</v>
      </c>
      <c r="Q104" s="99">
        <v>1156</v>
      </c>
      <c r="R104" s="99"/>
      <c r="S104" s="99">
        <v>100</v>
      </c>
      <c r="T104" s="100">
        <v>117.38028347302003</v>
      </c>
    </row>
    <row r="105" spans="1:20">
      <c r="A105" s="98">
        <v>1998</v>
      </c>
      <c r="B105" s="99"/>
      <c r="C105" s="99">
        <v>41</v>
      </c>
      <c r="D105" s="107" t="s">
        <v>3</v>
      </c>
      <c r="E105" s="107" t="s">
        <v>3</v>
      </c>
      <c r="F105" s="109" t="s">
        <v>3</v>
      </c>
      <c r="G105" s="95"/>
      <c r="H105" s="98">
        <v>1998</v>
      </c>
      <c r="I105" s="99"/>
      <c r="J105" s="99">
        <v>1200</v>
      </c>
      <c r="K105" s="107" t="s">
        <v>3</v>
      </c>
      <c r="L105" s="107" t="s">
        <v>3</v>
      </c>
      <c r="M105" s="109" t="s">
        <v>3</v>
      </c>
      <c r="N105" s="95"/>
      <c r="O105" s="98">
        <v>1998</v>
      </c>
      <c r="P105" s="99"/>
      <c r="Q105" s="99">
        <v>1241</v>
      </c>
      <c r="R105" s="99">
        <v>7.3529411764705885E-2</v>
      </c>
      <c r="S105" s="99">
        <v>107.35294117647058</v>
      </c>
      <c r="T105" s="100">
        <v>126.01118666956562</v>
      </c>
    </row>
    <row r="106" spans="1:20">
      <c r="A106" s="98">
        <v>1999</v>
      </c>
      <c r="B106" s="99"/>
      <c r="C106" s="99">
        <v>66</v>
      </c>
      <c r="D106" s="107" t="s">
        <v>3</v>
      </c>
      <c r="E106" s="107" t="s">
        <v>3</v>
      </c>
      <c r="F106" s="109" t="s">
        <v>3</v>
      </c>
      <c r="G106" s="95"/>
      <c r="H106" s="98">
        <v>1999</v>
      </c>
      <c r="I106" s="99"/>
      <c r="J106" s="99">
        <v>1386</v>
      </c>
      <c r="K106" s="107" t="s">
        <v>3</v>
      </c>
      <c r="L106" s="107" t="s">
        <v>3</v>
      </c>
      <c r="M106" s="109" t="s">
        <v>3</v>
      </c>
      <c r="N106" s="95"/>
      <c r="O106" s="98">
        <v>1999</v>
      </c>
      <c r="P106" s="99"/>
      <c r="Q106" s="99">
        <v>1452</v>
      </c>
      <c r="R106" s="99">
        <v>0.25605536332179929</v>
      </c>
      <c r="S106" s="99">
        <v>125.60553633217992</v>
      </c>
      <c r="T106" s="100">
        <v>147.43613460451996</v>
      </c>
    </row>
    <row r="107" spans="1:20">
      <c r="A107" s="98">
        <v>2000</v>
      </c>
      <c r="B107" s="99"/>
      <c r="C107" s="99">
        <v>100</v>
      </c>
      <c r="D107" s="107" t="s">
        <v>3</v>
      </c>
      <c r="E107" s="107" t="s">
        <v>3</v>
      </c>
      <c r="F107" s="109" t="s">
        <v>3</v>
      </c>
      <c r="G107" s="95"/>
      <c r="H107" s="98">
        <v>2000</v>
      </c>
      <c r="I107" s="99"/>
      <c r="J107" s="99">
        <v>1437</v>
      </c>
      <c r="K107" s="107" t="s">
        <v>3</v>
      </c>
      <c r="L107" s="107" t="s">
        <v>3</v>
      </c>
      <c r="M107" s="109" t="s">
        <v>3</v>
      </c>
      <c r="N107" s="95"/>
      <c r="O107" s="98">
        <v>2000</v>
      </c>
      <c r="P107" s="99"/>
      <c r="Q107" s="99">
        <v>1537</v>
      </c>
      <c r="R107" s="99">
        <v>0.32958477508650519</v>
      </c>
      <c r="S107" s="99">
        <v>132.95847750865053</v>
      </c>
      <c r="T107" s="100">
        <v>156.0670378010656</v>
      </c>
    </row>
    <row r="108" spans="1:20">
      <c r="A108" s="98">
        <v>2001</v>
      </c>
      <c r="B108" s="99"/>
      <c r="C108" s="99">
        <v>109</v>
      </c>
      <c r="D108" s="107" t="s">
        <v>3</v>
      </c>
      <c r="E108" s="107" t="s">
        <v>3</v>
      </c>
      <c r="F108" s="109" t="s">
        <v>3</v>
      </c>
      <c r="G108" s="95"/>
      <c r="H108" s="98">
        <v>2001</v>
      </c>
      <c r="I108" s="99"/>
      <c r="J108" s="99">
        <v>1720</v>
      </c>
      <c r="K108" s="107" t="s">
        <v>3</v>
      </c>
      <c r="L108" s="107" t="s">
        <v>3</v>
      </c>
      <c r="M108" s="109" t="s">
        <v>3</v>
      </c>
      <c r="N108" s="95"/>
      <c r="O108" s="98">
        <v>2001</v>
      </c>
      <c r="P108" s="99"/>
      <c r="Q108" s="99">
        <v>1829</v>
      </c>
      <c r="R108" s="99">
        <v>0.58217993079584773</v>
      </c>
      <c r="S108" s="99">
        <v>158.21799307958477</v>
      </c>
      <c r="T108" s="100">
        <v>185.71672878213985</v>
      </c>
    </row>
    <row r="109" spans="1:20">
      <c r="A109" s="98">
        <v>2002</v>
      </c>
      <c r="B109" s="99">
        <v>213</v>
      </c>
      <c r="C109" s="99">
        <v>225</v>
      </c>
      <c r="D109" s="107" t="s">
        <v>3</v>
      </c>
      <c r="E109" s="107" t="s">
        <v>3</v>
      </c>
      <c r="F109" s="109" t="s">
        <v>3</v>
      </c>
      <c r="G109" s="95"/>
      <c r="H109" s="98">
        <v>2002</v>
      </c>
      <c r="I109" s="99">
        <v>1599</v>
      </c>
      <c r="J109" s="99">
        <v>1754</v>
      </c>
      <c r="K109" s="107" t="s">
        <v>3</v>
      </c>
      <c r="L109" s="107" t="s">
        <v>3</v>
      </c>
      <c r="M109" s="109" t="s">
        <v>3</v>
      </c>
      <c r="N109" s="95"/>
      <c r="O109" s="98">
        <v>2002</v>
      </c>
      <c r="P109" s="99">
        <v>1812</v>
      </c>
      <c r="Q109" s="99">
        <v>1979</v>
      </c>
      <c r="R109" s="99">
        <v>0.71193771626297575</v>
      </c>
      <c r="S109" s="99">
        <v>171.19377162629758</v>
      </c>
      <c r="T109" s="100">
        <v>200.94773442310267</v>
      </c>
    </row>
    <row r="110" spans="1:20">
      <c r="A110" s="98">
        <v>2003</v>
      </c>
      <c r="B110" s="99"/>
      <c r="C110" s="99">
        <v>208</v>
      </c>
      <c r="D110" s="107" t="s">
        <v>3</v>
      </c>
      <c r="E110" s="107" t="s">
        <v>3</v>
      </c>
      <c r="F110" s="109" t="s">
        <v>3</v>
      </c>
      <c r="G110" s="95"/>
      <c r="H110" s="98">
        <v>2003</v>
      </c>
      <c r="I110" s="99"/>
      <c r="J110" s="99">
        <v>1678</v>
      </c>
      <c r="K110" s="107" t="s">
        <v>3</v>
      </c>
      <c r="L110" s="107" t="s">
        <v>3</v>
      </c>
      <c r="M110" s="109" t="s">
        <v>3</v>
      </c>
      <c r="N110" s="95"/>
      <c r="O110" s="98">
        <v>2003</v>
      </c>
      <c r="P110" s="99"/>
      <c r="Q110" s="99">
        <v>1886</v>
      </c>
      <c r="R110" s="99">
        <v>4.0838852097130243E-2</v>
      </c>
      <c r="S110" s="110">
        <v>101.18031713592366</v>
      </c>
      <c r="T110" s="100">
        <v>118.76574307304787</v>
      </c>
    </row>
    <row r="111" spans="1:20">
      <c r="A111" s="98">
        <v>2004</v>
      </c>
      <c r="B111" s="99"/>
      <c r="C111" s="99">
        <v>227</v>
      </c>
      <c r="D111" s="107" t="s">
        <v>3</v>
      </c>
      <c r="E111" s="107" t="s">
        <v>3</v>
      </c>
      <c r="F111" s="109" t="s">
        <v>3</v>
      </c>
      <c r="G111" s="95"/>
      <c r="H111" s="98">
        <v>2004</v>
      </c>
      <c r="I111" s="99"/>
      <c r="J111" s="99">
        <v>1679</v>
      </c>
      <c r="K111" s="107" t="s">
        <v>3</v>
      </c>
      <c r="L111" s="107" t="s">
        <v>3</v>
      </c>
      <c r="M111" s="109" t="s">
        <v>3</v>
      </c>
      <c r="N111" s="95"/>
      <c r="O111" s="98">
        <v>2004</v>
      </c>
      <c r="P111" s="99"/>
      <c r="Q111" s="99">
        <v>1906</v>
      </c>
      <c r="R111" s="99">
        <v>5.1876379690949229E-2</v>
      </c>
      <c r="S111" s="110">
        <v>102.25327914160682</v>
      </c>
      <c r="T111" s="100">
        <v>120.02518891687657</v>
      </c>
    </row>
    <row r="112" spans="1:20">
      <c r="A112" s="98">
        <v>2005</v>
      </c>
      <c r="B112" s="99"/>
      <c r="C112" s="99">
        <v>135</v>
      </c>
      <c r="D112" s="107" t="s">
        <v>3</v>
      </c>
      <c r="E112" s="107" t="s">
        <v>3</v>
      </c>
      <c r="F112" s="109" t="s">
        <v>3</v>
      </c>
      <c r="G112" s="95"/>
      <c r="H112" s="98">
        <v>2005</v>
      </c>
      <c r="I112" s="99"/>
      <c r="J112" s="99">
        <v>1531</v>
      </c>
      <c r="K112" s="107" t="s">
        <v>3</v>
      </c>
      <c r="L112" s="107" t="s">
        <v>3</v>
      </c>
      <c r="M112" s="109" t="s">
        <v>3</v>
      </c>
      <c r="N112" s="95"/>
      <c r="O112" s="98">
        <v>2005</v>
      </c>
      <c r="P112" s="99"/>
      <c r="Q112" s="99">
        <v>1666</v>
      </c>
      <c r="R112" s="99">
        <v>-8.0573951434878582E-2</v>
      </c>
      <c r="S112" s="110">
        <v>89.377735073408701</v>
      </c>
      <c r="T112" s="100">
        <v>104.91183879093199</v>
      </c>
    </row>
    <row r="113" spans="1:20">
      <c r="A113" s="98">
        <v>2006</v>
      </c>
      <c r="B113" s="99"/>
      <c r="C113" s="99">
        <v>108</v>
      </c>
      <c r="D113" s="107" t="s">
        <v>3</v>
      </c>
      <c r="E113" s="107" t="s">
        <v>3</v>
      </c>
      <c r="F113" s="109" t="s">
        <v>3</v>
      </c>
      <c r="G113" s="95"/>
      <c r="H113" s="98">
        <v>2006</v>
      </c>
      <c r="I113" s="99"/>
      <c r="J113" s="99">
        <v>1513</v>
      </c>
      <c r="K113" s="107" t="s">
        <v>3</v>
      </c>
      <c r="L113" s="107" t="s">
        <v>3</v>
      </c>
      <c r="M113" s="109" t="s">
        <v>3</v>
      </c>
      <c r="N113" s="95"/>
      <c r="O113" s="98">
        <v>2006</v>
      </c>
      <c r="P113" s="99"/>
      <c r="Q113" s="99">
        <v>1621</v>
      </c>
      <c r="R113" s="99">
        <v>-0.1054083885209713</v>
      </c>
      <c r="S113" s="110">
        <v>86.963570560621548</v>
      </c>
      <c r="T113" s="100">
        <v>102.07808564231738</v>
      </c>
    </row>
    <row r="114" spans="1:20">
      <c r="A114" s="98">
        <v>2007</v>
      </c>
      <c r="B114" s="99">
        <v>106</v>
      </c>
      <c r="C114" s="99">
        <v>108</v>
      </c>
      <c r="D114" s="107" t="s">
        <v>3</v>
      </c>
      <c r="E114" s="107" t="s">
        <v>3</v>
      </c>
      <c r="F114" s="109" t="s">
        <v>3</v>
      </c>
      <c r="G114" s="95"/>
      <c r="H114" s="98">
        <v>2007</v>
      </c>
      <c r="I114" s="99">
        <v>1387</v>
      </c>
      <c r="J114" s="99">
        <v>1480</v>
      </c>
      <c r="K114" s="107" t="s">
        <v>3</v>
      </c>
      <c r="L114" s="107" t="s">
        <v>3</v>
      </c>
      <c r="M114" s="109" t="s">
        <v>3</v>
      </c>
      <c r="N114" s="95"/>
      <c r="O114" s="98">
        <v>2007</v>
      </c>
      <c r="P114" s="99">
        <v>1493</v>
      </c>
      <c r="Q114" s="99">
        <v>1588</v>
      </c>
      <c r="R114" s="99">
        <v>-0.12362030905077263</v>
      </c>
      <c r="S114" s="110">
        <v>85.193183251244307</v>
      </c>
      <c r="T114" s="100">
        <v>100</v>
      </c>
    </row>
    <row r="115" spans="1:20" ht="15.75" thickBot="1">
      <c r="A115" s="101">
        <v>2008</v>
      </c>
      <c r="B115" s="102"/>
      <c r="C115" s="102">
        <v>106</v>
      </c>
      <c r="D115" s="106" t="s">
        <v>3</v>
      </c>
      <c r="E115" s="106" t="s">
        <v>3</v>
      </c>
      <c r="F115" s="105" t="s">
        <v>3</v>
      </c>
      <c r="G115" s="95"/>
      <c r="H115" s="101">
        <v>2008</v>
      </c>
      <c r="I115" s="102"/>
      <c r="J115" s="102">
        <v>1338</v>
      </c>
      <c r="K115" s="106" t="s">
        <v>3</v>
      </c>
      <c r="L115" s="106" t="s">
        <v>3</v>
      </c>
      <c r="M115" s="105" t="s">
        <v>3</v>
      </c>
      <c r="N115" s="95"/>
      <c r="O115" s="101">
        <v>2008</v>
      </c>
      <c r="P115" s="102"/>
      <c r="Q115" s="102">
        <v>1444</v>
      </c>
      <c r="R115" s="102">
        <v>-3.2819825853985261E-2</v>
      </c>
      <c r="S115" s="108">
        <v>82.397157812991821</v>
      </c>
      <c r="T115" s="103">
        <v>96.718017414601491</v>
      </c>
    </row>
    <row r="116" spans="1:20" ht="15.75" thickBot="1">
      <c r="A116" s="95"/>
      <c r="B116" s="95"/>
      <c r="C116" s="95"/>
      <c r="D116" s="95"/>
      <c r="E116" s="95"/>
      <c r="F116" s="95"/>
      <c r="G116" s="95"/>
      <c r="H116" s="95"/>
      <c r="I116" s="95"/>
      <c r="J116" s="95"/>
      <c r="K116" s="95"/>
      <c r="L116" s="95"/>
      <c r="M116" s="95"/>
      <c r="N116" s="95"/>
      <c r="O116" s="95"/>
      <c r="P116" s="95"/>
      <c r="Q116" s="95"/>
      <c r="R116" s="95"/>
      <c r="S116" s="95"/>
      <c r="T116" s="95"/>
    </row>
    <row r="117" spans="1:20">
      <c r="A117" s="367" t="s">
        <v>343</v>
      </c>
      <c r="B117" s="368"/>
      <c r="C117" s="368"/>
      <c r="D117" s="368"/>
      <c r="E117" s="368"/>
      <c r="F117" s="369"/>
      <c r="G117" s="95"/>
      <c r="H117" s="95"/>
      <c r="I117" s="95"/>
      <c r="J117" s="95"/>
      <c r="K117" s="95"/>
      <c r="L117" s="95"/>
      <c r="M117" s="95"/>
      <c r="N117" s="95"/>
      <c r="O117" s="95"/>
      <c r="P117" s="95"/>
      <c r="Q117" s="95"/>
      <c r="R117" s="95"/>
      <c r="S117" s="95"/>
      <c r="T117" s="95"/>
    </row>
    <row r="118" spans="1:20">
      <c r="A118" s="98"/>
      <c r="B118" s="99"/>
      <c r="C118" s="99"/>
      <c r="D118" s="99"/>
      <c r="E118" s="99"/>
      <c r="F118" s="100"/>
      <c r="G118" s="95"/>
      <c r="H118" s="95"/>
      <c r="I118" s="95"/>
      <c r="J118" s="95"/>
      <c r="K118" s="95"/>
      <c r="L118" s="95"/>
      <c r="M118" s="95"/>
      <c r="N118" s="95"/>
      <c r="O118" s="95"/>
      <c r="P118" s="95"/>
      <c r="Q118" s="95"/>
      <c r="R118" s="95"/>
      <c r="S118" s="95"/>
      <c r="T118" s="95"/>
    </row>
    <row r="119" spans="1:20">
      <c r="A119" s="98"/>
      <c r="B119" s="99" t="s">
        <v>198</v>
      </c>
      <c r="C119" s="99" t="s">
        <v>199</v>
      </c>
      <c r="D119" s="99" t="s">
        <v>201</v>
      </c>
      <c r="E119" s="110" t="s">
        <v>202</v>
      </c>
      <c r="F119" s="100" t="s">
        <v>203</v>
      </c>
      <c r="G119" s="95"/>
      <c r="H119" s="95"/>
      <c r="I119" s="95"/>
      <c r="J119" s="95"/>
      <c r="K119" s="95"/>
      <c r="L119" s="95"/>
      <c r="M119" s="95"/>
      <c r="N119" s="95"/>
      <c r="O119" s="95"/>
      <c r="P119" s="95"/>
      <c r="Q119" s="95"/>
      <c r="R119" s="95"/>
      <c r="S119" s="95"/>
      <c r="T119" s="95"/>
    </row>
    <row r="120" spans="1:20">
      <c r="A120" s="98">
        <v>1997</v>
      </c>
      <c r="B120" s="99">
        <v>15261</v>
      </c>
      <c r="C120" s="99">
        <v>15261</v>
      </c>
      <c r="D120" s="99"/>
      <c r="E120" s="99">
        <v>100</v>
      </c>
      <c r="F120" s="100">
        <v>52.793890306613932</v>
      </c>
      <c r="G120" s="95"/>
      <c r="H120" s="95"/>
      <c r="I120" s="95"/>
      <c r="J120" s="95"/>
      <c r="K120" s="95"/>
      <c r="L120" s="95"/>
      <c r="M120" s="95"/>
      <c r="N120" s="95"/>
      <c r="O120" s="95"/>
      <c r="P120" s="95"/>
      <c r="Q120" s="95"/>
      <c r="R120" s="95"/>
      <c r="S120" s="95"/>
      <c r="T120" s="95"/>
    </row>
    <row r="121" spans="1:20">
      <c r="A121" s="98">
        <v>1998</v>
      </c>
      <c r="B121" s="99"/>
      <c r="C121" s="99">
        <v>16380</v>
      </c>
      <c r="D121" s="99">
        <v>7.3324159622567331E-2</v>
      </c>
      <c r="E121" s="99">
        <v>107.33241596225673</v>
      </c>
      <c r="F121" s="100">
        <v>56.664957946552406</v>
      </c>
      <c r="G121" s="95"/>
      <c r="H121" s="95"/>
      <c r="I121" s="95"/>
      <c r="J121" s="95"/>
      <c r="K121" s="95"/>
      <c r="L121" s="95"/>
      <c r="M121" s="95"/>
      <c r="N121" s="95"/>
      <c r="O121" s="95"/>
      <c r="P121" s="95"/>
      <c r="Q121" s="95"/>
      <c r="R121" s="95"/>
      <c r="S121" s="95"/>
      <c r="T121" s="95"/>
    </row>
    <row r="122" spans="1:20">
      <c r="A122" s="98">
        <v>1999</v>
      </c>
      <c r="B122" s="99"/>
      <c r="C122" s="99">
        <v>12053</v>
      </c>
      <c r="D122" s="99">
        <v>-0.21020902955245396</v>
      </c>
      <c r="E122" s="99">
        <v>78.97909704475461</v>
      </c>
      <c r="F122" s="100">
        <v>41.696137858961919</v>
      </c>
      <c r="G122" s="95"/>
      <c r="H122" s="95"/>
      <c r="I122" s="95"/>
      <c r="J122" s="95"/>
      <c r="K122" s="95"/>
      <c r="L122" s="95"/>
      <c r="M122" s="95"/>
      <c r="N122" s="95"/>
      <c r="O122" s="95"/>
      <c r="P122" s="95"/>
      <c r="Q122" s="95"/>
      <c r="R122" s="95"/>
      <c r="S122" s="95"/>
      <c r="T122" s="95"/>
    </row>
    <row r="123" spans="1:20">
      <c r="A123" s="98">
        <v>2000</v>
      </c>
      <c r="B123" s="99"/>
      <c r="C123" s="99">
        <v>15618</v>
      </c>
      <c r="D123" s="99">
        <v>2.3392962453312363E-2</v>
      </c>
      <c r="E123" s="99">
        <v>102.33929624533124</v>
      </c>
      <c r="F123" s="100">
        <v>54.028895800320846</v>
      </c>
      <c r="G123" s="95"/>
      <c r="H123" s="95"/>
      <c r="I123" s="95"/>
      <c r="J123" s="95"/>
      <c r="K123" s="95"/>
      <c r="L123" s="95"/>
      <c r="M123" s="95"/>
      <c r="N123" s="95"/>
      <c r="O123" s="95"/>
      <c r="P123" s="95"/>
      <c r="Q123" s="95"/>
      <c r="R123" s="95"/>
      <c r="S123" s="95"/>
      <c r="T123" s="95"/>
    </row>
    <row r="124" spans="1:20">
      <c r="A124" s="98">
        <v>2001</v>
      </c>
      <c r="B124" s="99"/>
      <c r="C124" s="99">
        <v>27298</v>
      </c>
      <c r="D124" s="99">
        <v>0.78874254636000263</v>
      </c>
      <c r="E124" s="99">
        <v>178.87425463600027</v>
      </c>
      <c r="F124" s="100">
        <v>94.434677779303271</v>
      </c>
      <c r="G124" s="95"/>
      <c r="H124" s="95"/>
      <c r="I124" s="95"/>
      <c r="J124" s="95"/>
      <c r="K124" s="95"/>
      <c r="L124" s="95"/>
      <c r="M124" s="95"/>
      <c r="N124" s="95"/>
      <c r="O124" s="95"/>
      <c r="P124" s="95"/>
      <c r="Q124" s="95"/>
      <c r="R124" s="95"/>
      <c r="S124" s="95"/>
      <c r="T124" s="95"/>
    </row>
    <row r="125" spans="1:20">
      <c r="A125" s="98">
        <v>2002</v>
      </c>
      <c r="B125" s="99">
        <v>24279</v>
      </c>
      <c r="C125" s="99">
        <v>25850</v>
      </c>
      <c r="D125" s="99">
        <v>0.69386016643732384</v>
      </c>
      <c r="E125" s="99">
        <v>169.38601664373238</v>
      </c>
      <c r="F125" s="100">
        <v>89.425467821634882</v>
      </c>
      <c r="G125" s="95"/>
      <c r="H125" s="95"/>
      <c r="I125" s="95"/>
      <c r="J125" s="95"/>
      <c r="K125" s="95"/>
      <c r="L125" s="95"/>
      <c r="M125" s="95"/>
      <c r="N125" s="95"/>
      <c r="O125" s="95"/>
      <c r="P125" s="95"/>
      <c r="Q125" s="95"/>
      <c r="R125" s="95"/>
      <c r="S125" s="95"/>
      <c r="T125" s="95"/>
    </row>
    <row r="126" spans="1:20">
      <c r="A126" s="98">
        <v>2003</v>
      </c>
      <c r="B126" s="99"/>
      <c r="C126" s="99">
        <v>26257</v>
      </c>
      <c r="D126" s="99">
        <v>8.1469582767000281E-2</v>
      </c>
      <c r="E126" s="110">
        <v>105.1300449985593</v>
      </c>
      <c r="F126" s="100">
        <v>55.50224063583326</v>
      </c>
      <c r="G126" s="95"/>
      <c r="H126" s="95"/>
      <c r="I126" s="95"/>
      <c r="J126" s="95"/>
      <c r="K126" s="95"/>
      <c r="L126" s="95"/>
      <c r="M126" s="95"/>
      <c r="N126" s="95"/>
      <c r="O126" s="95"/>
      <c r="P126" s="95"/>
      <c r="Q126" s="95"/>
      <c r="R126" s="95"/>
      <c r="S126" s="95"/>
      <c r="T126" s="95"/>
    </row>
    <row r="127" spans="1:20">
      <c r="A127" s="98">
        <v>2004</v>
      </c>
      <c r="B127" s="99"/>
      <c r="C127" s="99">
        <v>27206</v>
      </c>
      <c r="D127" s="99">
        <v>0.12055685983771984</v>
      </c>
      <c r="E127" s="110">
        <v>108.9297331847052</v>
      </c>
      <c r="F127" s="100">
        <v>57.508243848820491</v>
      </c>
      <c r="G127" s="95"/>
      <c r="H127" s="95"/>
      <c r="I127" s="95"/>
      <c r="J127" s="95"/>
      <c r="K127" s="95"/>
      <c r="L127" s="95"/>
      <c r="M127" s="95"/>
      <c r="N127" s="95"/>
      <c r="O127" s="95"/>
      <c r="P127" s="95"/>
      <c r="Q127" s="95"/>
      <c r="R127" s="95"/>
      <c r="S127" s="95"/>
      <c r="T127" s="95"/>
    </row>
    <row r="128" spans="1:20">
      <c r="A128" s="98">
        <v>2005</v>
      </c>
      <c r="B128" s="99"/>
      <c r="C128" s="99">
        <v>32981</v>
      </c>
      <c r="D128" s="99">
        <v>0.35841673874541785</v>
      </c>
      <c r="E128" s="110">
        <v>132.05217709934433</v>
      </c>
      <c r="F128" s="100">
        <v>69.715481525323398</v>
      </c>
      <c r="G128" s="95"/>
      <c r="H128" s="95"/>
      <c r="I128" s="95"/>
      <c r="J128" s="95"/>
      <c r="K128" s="95"/>
      <c r="L128" s="95"/>
      <c r="M128" s="95"/>
      <c r="N128" s="95"/>
      <c r="O128" s="95"/>
      <c r="P128" s="95"/>
      <c r="Q128" s="95"/>
      <c r="R128" s="95"/>
      <c r="S128" s="95"/>
      <c r="T128" s="95"/>
    </row>
    <row r="129" spans="1:20">
      <c r="A129" s="98">
        <v>2006</v>
      </c>
      <c r="B129" s="99"/>
      <c r="C129" s="99">
        <v>41551</v>
      </c>
      <c r="D129" s="99">
        <v>0.71139668025865976</v>
      </c>
      <c r="E129" s="110">
        <v>166.36548348002961</v>
      </c>
      <c r="F129" s="100">
        <v>87.830810856514745</v>
      </c>
      <c r="G129" s="95"/>
      <c r="H129" s="95"/>
      <c r="I129" s="95"/>
      <c r="J129" s="95"/>
      <c r="K129" s="95"/>
      <c r="L129" s="95"/>
      <c r="M129" s="95"/>
      <c r="N129" s="95"/>
      <c r="O129" s="95"/>
      <c r="P129" s="95"/>
      <c r="Q129" s="95"/>
      <c r="R129" s="95"/>
      <c r="S129" s="95"/>
      <c r="T129" s="95"/>
    </row>
    <row r="130" spans="1:20">
      <c r="A130" s="98">
        <v>2007</v>
      </c>
      <c r="B130" s="99">
        <v>46560</v>
      </c>
      <c r="C130" s="99">
        <v>47308</v>
      </c>
      <c r="D130" s="99">
        <v>0.94851517772560645</v>
      </c>
      <c r="E130" s="110">
        <v>189.41585743961014</v>
      </c>
      <c r="F130" s="100">
        <v>100</v>
      </c>
      <c r="G130" s="95"/>
      <c r="H130" s="95"/>
      <c r="I130" s="95"/>
      <c r="J130" s="95"/>
      <c r="K130" s="95"/>
      <c r="L130" s="95"/>
      <c r="M130" s="95"/>
      <c r="N130" s="95"/>
      <c r="O130" s="95"/>
      <c r="P130" s="95"/>
      <c r="Q130" s="95"/>
      <c r="R130" s="95"/>
      <c r="S130" s="95"/>
      <c r="T130" s="95"/>
    </row>
    <row r="131" spans="1:20" ht="15.75" thickBot="1">
      <c r="A131" s="101">
        <v>2008</v>
      </c>
      <c r="B131" s="102"/>
      <c r="C131" s="102">
        <v>48369</v>
      </c>
      <c r="D131" s="102">
        <v>3.8853092783505155E-2</v>
      </c>
      <c r="E131" s="108">
        <v>196.77524932337849</v>
      </c>
      <c r="F131" s="103">
        <v>103.88530927835052</v>
      </c>
      <c r="G131" s="95"/>
      <c r="H131" s="94"/>
      <c r="I131" s="94"/>
      <c r="J131" s="94"/>
      <c r="K131" s="94"/>
      <c r="L131" s="94"/>
      <c r="M131" s="94"/>
      <c r="N131" s="94"/>
      <c r="O131" s="94"/>
      <c r="P131" s="94"/>
      <c r="Q131" s="94"/>
      <c r="R131" s="94"/>
      <c r="S131" s="94"/>
      <c r="T131" s="94"/>
    </row>
    <row r="132" spans="1:20" ht="15.75" thickBot="1">
      <c r="A132" s="98"/>
      <c r="B132" s="99"/>
      <c r="C132" s="99"/>
      <c r="D132" s="99"/>
      <c r="E132" s="110"/>
      <c r="F132" s="99"/>
      <c r="G132" s="99"/>
      <c r="H132" s="94"/>
      <c r="I132" s="94"/>
      <c r="J132" s="94"/>
      <c r="K132" s="94"/>
      <c r="L132" s="94"/>
      <c r="M132" s="94"/>
      <c r="N132" s="94"/>
      <c r="O132" s="94"/>
      <c r="P132" s="94"/>
      <c r="Q132" s="94"/>
      <c r="R132" s="94"/>
      <c r="S132" s="94"/>
      <c r="T132" s="94"/>
    </row>
    <row r="133" spans="1:20">
      <c r="A133" s="367" t="s">
        <v>344</v>
      </c>
      <c r="B133" s="368"/>
      <c r="C133" s="368"/>
      <c r="D133" s="368"/>
      <c r="E133" s="368"/>
      <c r="F133" s="369"/>
      <c r="G133" s="95"/>
      <c r="H133" s="94"/>
      <c r="I133" s="94"/>
      <c r="J133" s="94"/>
      <c r="K133" s="94"/>
      <c r="L133" s="94"/>
      <c r="M133" s="94"/>
      <c r="N133" s="94"/>
      <c r="O133" s="94"/>
      <c r="P133" s="94"/>
      <c r="Q133" s="94"/>
      <c r="R133" s="94"/>
      <c r="S133" s="94"/>
      <c r="T133" s="94"/>
    </row>
    <row r="134" spans="1:20">
      <c r="A134" s="98"/>
      <c r="B134" s="99"/>
      <c r="C134" s="99"/>
      <c r="D134" s="99"/>
      <c r="E134" s="99"/>
      <c r="F134" s="100"/>
      <c r="G134" s="95"/>
      <c r="H134" s="94"/>
      <c r="I134" s="94"/>
      <c r="J134" s="94"/>
      <c r="K134" s="94"/>
      <c r="L134" s="94"/>
      <c r="M134" s="94"/>
      <c r="N134" s="94"/>
      <c r="O134" s="94"/>
      <c r="P134" s="94"/>
      <c r="Q134" s="94"/>
      <c r="R134" s="94"/>
      <c r="S134" s="94"/>
      <c r="T134" s="94"/>
    </row>
    <row r="135" spans="1:20">
      <c r="A135" s="98"/>
      <c r="B135" s="99" t="s">
        <v>198</v>
      </c>
      <c r="C135" s="99" t="s">
        <v>199</v>
      </c>
      <c r="D135" s="99" t="s">
        <v>201</v>
      </c>
      <c r="E135" s="110" t="s">
        <v>202</v>
      </c>
      <c r="F135" s="100" t="s">
        <v>203</v>
      </c>
      <c r="G135" s="95"/>
      <c r="H135" s="94"/>
      <c r="I135" s="94"/>
      <c r="J135" s="94"/>
      <c r="K135" s="94"/>
      <c r="L135" s="94"/>
      <c r="M135" s="94"/>
      <c r="N135" s="94"/>
      <c r="O135" s="94"/>
      <c r="P135" s="94"/>
      <c r="Q135" s="94"/>
      <c r="R135" s="94"/>
      <c r="S135" s="94"/>
      <c r="T135" s="94"/>
    </row>
    <row r="136" spans="1:20">
      <c r="A136" s="98">
        <v>1997</v>
      </c>
      <c r="B136" s="99">
        <v>107</v>
      </c>
      <c r="C136" s="99">
        <v>107</v>
      </c>
      <c r="D136" s="99"/>
      <c r="E136" s="99">
        <v>100</v>
      </c>
      <c r="F136" s="100">
        <v>44.777037966866729</v>
      </c>
      <c r="G136" s="95"/>
      <c r="H136" s="94"/>
      <c r="I136" s="94"/>
      <c r="J136" s="94"/>
      <c r="K136" s="94"/>
      <c r="L136" s="94"/>
      <c r="M136" s="94"/>
      <c r="N136" s="94"/>
      <c r="O136" s="94"/>
      <c r="P136" s="94"/>
      <c r="Q136" s="94"/>
      <c r="R136" s="94"/>
      <c r="S136" s="94"/>
      <c r="T136" s="94"/>
    </row>
    <row r="137" spans="1:20">
      <c r="A137" s="98">
        <v>1998</v>
      </c>
      <c r="B137" s="99"/>
      <c r="C137" s="99">
        <v>133</v>
      </c>
      <c r="D137" s="99">
        <v>0.24299065420560748</v>
      </c>
      <c r="E137" s="99">
        <v>124.29906542056075</v>
      </c>
      <c r="F137" s="100">
        <v>55.657439715824999</v>
      </c>
      <c r="G137" s="95"/>
      <c r="H137" s="94"/>
      <c r="I137" s="94"/>
      <c r="J137" s="94"/>
      <c r="K137" s="94"/>
      <c r="L137" s="94"/>
      <c r="M137" s="94"/>
      <c r="N137" s="94"/>
      <c r="O137" s="94"/>
      <c r="P137" s="94"/>
      <c r="Q137" s="94"/>
      <c r="R137" s="94"/>
      <c r="S137" s="94"/>
      <c r="T137" s="94"/>
    </row>
    <row r="138" spans="1:20">
      <c r="A138" s="98">
        <v>1999</v>
      </c>
      <c r="B138" s="99"/>
      <c r="C138" s="99">
        <v>150</v>
      </c>
      <c r="D138" s="99">
        <v>0.40186915887850466</v>
      </c>
      <c r="E138" s="99">
        <v>140.18691588785046</v>
      </c>
      <c r="F138" s="100">
        <v>62.771548551682322</v>
      </c>
      <c r="G138" s="95"/>
      <c r="H138" s="94"/>
      <c r="I138" s="94"/>
      <c r="J138" s="94"/>
      <c r="K138" s="94"/>
      <c r="L138" s="94"/>
      <c r="M138" s="94"/>
      <c r="N138" s="94"/>
      <c r="O138" s="94"/>
      <c r="P138" s="94"/>
      <c r="Q138" s="94"/>
      <c r="R138" s="94"/>
      <c r="S138" s="94"/>
      <c r="T138" s="94"/>
    </row>
    <row r="139" spans="1:20">
      <c r="A139" s="98">
        <v>2000</v>
      </c>
      <c r="B139" s="99"/>
      <c r="C139" s="99">
        <v>244</v>
      </c>
      <c r="D139" s="99">
        <v>1.280373831775701</v>
      </c>
      <c r="E139" s="99">
        <v>228.03738317757006</v>
      </c>
      <c r="F139" s="100">
        <v>102.1083856440699</v>
      </c>
      <c r="G139" s="95"/>
      <c r="H139" s="94"/>
      <c r="I139" s="94"/>
      <c r="J139" s="94"/>
      <c r="K139" s="94"/>
      <c r="L139" s="94"/>
      <c r="M139" s="94"/>
      <c r="N139" s="94"/>
      <c r="O139" s="94"/>
      <c r="P139" s="94"/>
      <c r="Q139" s="94"/>
      <c r="R139" s="94"/>
      <c r="S139" s="94"/>
      <c r="T139" s="94"/>
    </row>
    <row r="140" spans="1:20">
      <c r="A140" s="98">
        <v>2001</v>
      </c>
      <c r="B140" s="99"/>
      <c r="C140" s="99">
        <v>381</v>
      </c>
      <c r="D140" s="99">
        <v>2.5607476635514019</v>
      </c>
      <c r="E140" s="99">
        <v>356.07476635514018</v>
      </c>
      <c r="F140" s="100">
        <v>159.43973332127308</v>
      </c>
      <c r="G140" s="95"/>
      <c r="H140" s="94"/>
      <c r="I140" s="94"/>
      <c r="J140" s="94"/>
      <c r="K140" s="94"/>
      <c r="L140" s="94"/>
      <c r="M140" s="94"/>
      <c r="N140" s="94"/>
      <c r="O140" s="94"/>
      <c r="P140" s="94"/>
      <c r="Q140" s="94"/>
      <c r="R140" s="94"/>
      <c r="S140" s="94"/>
      <c r="T140" s="94"/>
    </row>
    <row r="141" spans="1:20">
      <c r="A141" s="98">
        <v>2002</v>
      </c>
      <c r="B141" s="99">
        <v>343</v>
      </c>
      <c r="C141" s="99">
        <v>512</v>
      </c>
      <c r="D141" s="99">
        <v>3.7850467289719627</v>
      </c>
      <c r="E141" s="99">
        <v>478.50467289719631</v>
      </c>
      <c r="F141" s="100">
        <v>214.260219056409</v>
      </c>
      <c r="G141" s="95"/>
      <c r="H141" s="94"/>
      <c r="I141" s="94"/>
      <c r="J141" s="94"/>
      <c r="K141" s="94"/>
      <c r="L141" s="94"/>
      <c r="M141" s="94"/>
      <c r="N141" s="94"/>
      <c r="O141" s="94"/>
      <c r="P141" s="94"/>
      <c r="Q141" s="94"/>
      <c r="R141" s="94"/>
      <c r="S141" s="94"/>
      <c r="T141" s="94"/>
    </row>
    <row r="142" spans="1:20">
      <c r="A142" s="98">
        <v>2003</v>
      </c>
      <c r="B142" s="99"/>
      <c r="C142" s="99">
        <v>409</v>
      </c>
      <c r="D142" s="99">
        <v>0.1924198250728863</v>
      </c>
      <c r="E142" s="110">
        <v>115.91555774166886</v>
      </c>
      <c r="F142" s="100">
        <v>51.903553299492387</v>
      </c>
      <c r="G142" s="95"/>
      <c r="H142" s="94"/>
      <c r="I142" s="94"/>
      <c r="J142" s="94"/>
      <c r="K142" s="94"/>
      <c r="L142" s="94"/>
      <c r="M142" s="94"/>
      <c r="N142" s="94"/>
      <c r="O142" s="94"/>
      <c r="P142" s="94"/>
      <c r="Q142" s="94"/>
      <c r="R142" s="94"/>
      <c r="S142" s="94"/>
      <c r="T142" s="94"/>
    </row>
    <row r="143" spans="1:20">
      <c r="A143" s="98">
        <v>2004</v>
      </c>
      <c r="B143" s="99"/>
      <c r="C143" s="99">
        <v>613</v>
      </c>
      <c r="D143" s="99">
        <v>0.78717201166180761</v>
      </c>
      <c r="E143" s="110">
        <v>173.73163055169439</v>
      </c>
      <c r="F143" s="100">
        <v>77.791878172588824</v>
      </c>
      <c r="G143" s="95"/>
      <c r="H143" s="94"/>
      <c r="I143" s="94"/>
      <c r="J143" s="94"/>
      <c r="K143" s="94"/>
      <c r="L143" s="94"/>
      <c r="M143" s="94"/>
      <c r="N143" s="94"/>
      <c r="O143" s="94"/>
      <c r="P143" s="94"/>
      <c r="Q143" s="94"/>
      <c r="R143" s="94"/>
      <c r="S143" s="94"/>
      <c r="T143" s="94"/>
    </row>
    <row r="144" spans="1:20">
      <c r="A144" s="98">
        <v>2005</v>
      </c>
      <c r="B144" s="99"/>
      <c r="C144" s="99">
        <v>879</v>
      </c>
      <c r="D144" s="99">
        <v>1.5626822157434401</v>
      </c>
      <c r="E144" s="110">
        <v>249.11925490202182</v>
      </c>
      <c r="F144" s="100">
        <v>111.54822335025379</v>
      </c>
      <c r="G144" s="95"/>
      <c r="H144" s="94"/>
      <c r="I144" s="94"/>
      <c r="J144" s="94"/>
      <c r="K144" s="94"/>
      <c r="L144" s="94"/>
      <c r="M144" s="94"/>
      <c r="N144" s="94"/>
      <c r="O144" s="94"/>
      <c r="P144" s="94"/>
      <c r="Q144" s="94"/>
      <c r="R144" s="94"/>
      <c r="S144" s="94"/>
      <c r="T144" s="94"/>
    </row>
    <row r="145" spans="1:20">
      <c r="A145" s="98">
        <v>2006</v>
      </c>
      <c r="B145" s="99"/>
      <c r="C145" s="99">
        <v>989</v>
      </c>
      <c r="D145" s="99">
        <v>1.8833819241982508</v>
      </c>
      <c r="E145" s="110">
        <v>280.29458827997678</v>
      </c>
      <c r="F145" s="100">
        <v>125.50761421319794</v>
      </c>
      <c r="G145" s="95"/>
      <c r="H145" s="94"/>
      <c r="I145" s="94"/>
      <c r="J145" s="94"/>
      <c r="K145" s="94"/>
      <c r="L145" s="94"/>
      <c r="M145" s="94"/>
      <c r="N145" s="94"/>
      <c r="O145" s="94"/>
      <c r="P145" s="94"/>
      <c r="Q145" s="94"/>
      <c r="R145" s="94"/>
      <c r="S145" s="94"/>
      <c r="T145" s="94"/>
    </row>
    <row r="146" spans="1:20">
      <c r="A146" s="98">
        <v>2007</v>
      </c>
      <c r="B146" s="99">
        <v>651</v>
      </c>
      <c r="C146" s="99">
        <v>788</v>
      </c>
      <c r="D146" s="99">
        <v>1.2973760932944607</v>
      </c>
      <c r="E146" s="110">
        <v>223.32875183480459</v>
      </c>
      <c r="F146" s="100">
        <v>100</v>
      </c>
      <c r="G146" s="95"/>
      <c r="H146" s="94"/>
      <c r="I146" s="94"/>
      <c r="J146" s="94"/>
      <c r="K146" s="94"/>
      <c r="L146" s="94"/>
      <c r="M146" s="94"/>
      <c r="N146" s="94"/>
      <c r="O146" s="94"/>
      <c r="P146" s="94"/>
      <c r="Q146" s="94"/>
      <c r="R146" s="94"/>
      <c r="S146" s="94"/>
      <c r="T146" s="94"/>
    </row>
    <row r="147" spans="1:20" ht="15.75" thickBot="1">
      <c r="A147" s="101">
        <v>2008</v>
      </c>
      <c r="B147" s="102"/>
      <c r="C147" s="102">
        <v>756</v>
      </c>
      <c r="D147" s="102">
        <v>0.16129032258064516</v>
      </c>
      <c r="E147" s="108">
        <v>259.34951825977311</v>
      </c>
      <c r="F147" s="103">
        <v>116.12903225806453</v>
      </c>
      <c r="G147" s="94"/>
      <c r="H147" s="94"/>
      <c r="I147" s="94"/>
      <c r="J147" s="94"/>
      <c r="K147" s="94"/>
      <c r="L147" s="94"/>
      <c r="M147" s="94"/>
      <c r="N147" s="94"/>
      <c r="O147" s="94"/>
      <c r="P147" s="94"/>
      <c r="Q147" s="94"/>
      <c r="R147" s="94"/>
      <c r="S147" s="94"/>
      <c r="T147" s="94"/>
    </row>
    <row r="148" spans="1:20" ht="15.75" thickBot="1">
      <c r="A148" s="95"/>
      <c r="B148" s="95"/>
      <c r="C148" s="95"/>
      <c r="D148" s="95"/>
      <c r="E148" s="95"/>
      <c r="F148" s="95"/>
      <c r="G148" s="94"/>
      <c r="H148" s="94"/>
      <c r="I148" s="94"/>
      <c r="J148" s="94"/>
      <c r="K148" s="94"/>
      <c r="L148" s="94"/>
      <c r="M148" s="94"/>
      <c r="N148" s="94"/>
      <c r="O148" s="94"/>
      <c r="P148" s="94"/>
      <c r="Q148" s="94"/>
      <c r="R148" s="94"/>
      <c r="S148" s="94"/>
      <c r="T148" s="94"/>
    </row>
    <row r="149" spans="1:20">
      <c r="A149" s="364" t="s">
        <v>345</v>
      </c>
      <c r="B149" s="365"/>
      <c r="C149" s="365"/>
      <c r="D149" s="365"/>
      <c r="E149" s="365"/>
      <c r="F149" s="366"/>
      <c r="G149" s="94"/>
      <c r="H149" s="94"/>
      <c r="I149" s="94"/>
      <c r="J149" s="94"/>
      <c r="K149" s="94"/>
      <c r="L149" s="94"/>
      <c r="M149" s="94"/>
      <c r="N149" s="94"/>
      <c r="O149" s="94"/>
      <c r="P149" s="94"/>
      <c r="Q149" s="94"/>
      <c r="R149" s="94"/>
      <c r="S149" s="94"/>
      <c r="T149" s="94"/>
    </row>
    <row r="150" spans="1:20">
      <c r="A150" s="98"/>
      <c r="B150" s="99"/>
      <c r="C150" s="99"/>
      <c r="D150" s="99"/>
      <c r="E150" s="99"/>
      <c r="F150" s="100"/>
      <c r="G150" s="94"/>
      <c r="H150" s="94"/>
      <c r="I150" s="94"/>
      <c r="J150" s="94"/>
      <c r="K150" s="94"/>
      <c r="L150" s="94"/>
      <c r="M150" s="94"/>
      <c r="N150" s="94"/>
      <c r="O150" s="94"/>
      <c r="P150" s="94"/>
      <c r="Q150" s="94"/>
      <c r="R150" s="94"/>
      <c r="S150" s="94"/>
      <c r="T150" s="94"/>
    </row>
    <row r="151" spans="1:20">
      <c r="A151" s="98"/>
      <c r="B151" s="99" t="s">
        <v>198</v>
      </c>
      <c r="C151" s="99" t="s">
        <v>199</v>
      </c>
      <c r="D151" s="99"/>
      <c r="E151" s="99"/>
      <c r="F151" s="100" t="s">
        <v>200</v>
      </c>
      <c r="G151" s="94"/>
      <c r="H151" s="94"/>
      <c r="I151" s="94"/>
      <c r="J151" s="94"/>
      <c r="K151" s="94"/>
      <c r="L151" s="94"/>
      <c r="M151" s="94"/>
      <c r="N151" s="94"/>
      <c r="O151" s="94"/>
      <c r="P151" s="94"/>
      <c r="Q151" s="94"/>
      <c r="R151" s="94"/>
      <c r="S151" s="94"/>
      <c r="T151" s="94"/>
    </row>
    <row r="152" spans="1:20">
      <c r="A152" s="98">
        <v>1997</v>
      </c>
      <c r="B152" s="99">
        <v>392</v>
      </c>
      <c r="C152" s="99">
        <v>392</v>
      </c>
      <c r="D152" s="99"/>
      <c r="E152" s="99">
        <v>100</v>
      </c>
      <c r="F152" s="100">
        <v>47.344300696620927</v>
      </c>
      <c r="G152" s="94"/>
      <c r="H152" s="94"/>
      <c r="I152" s="94"/>
      <c r="J152" s="94"/>
      <c r="K152" s="94"/>
      <c r="L152" s="94"/>
      <c r="M152" s="94"/>
      <c r="N152" s="94"/>
      <c r="O152" s="94"/>
      <c r="P152" s="94"/>
      <c r="Q152" s="94"/>
      <c r="R152" s="94"/>
      <c r="S152" s="94"/>
      <c r="T152" s="94"/>
    </row>
    <row r="153" spans="1:20">
      <c r="A153" s="98">
        <v>1998</v>
      </c>
      <c r="B153" s="99"/>
      <c r="C153" s="99">
        <v>534</v>
      </c>
      <c r="D153" s="99">
        <v>0.36224489795918369</v>
      </c>
      <c r="E153" s="99">
        <v>136.22448979591837</v>
      </c>
      <c r="F153" s="100">
        <v>64.494532071417282</v>
      </c>
      <c r="G153" s="94"/>
      <c r="H153" s="94"/>
      <c r="I153" s="94"/>
      <c r="J153" s="94"/>
      <c r="K153" s="94"/>
      <c r="L153" s="94"/>
      <c r="M153" s="94"/>
      <c r="N153" s="94"/>
      <c r="O153" s="94"/>
      <c r="P153" s="94"/>
      <c r="Q153" s="94"/>
      <c r="R153" s="94"/>
      <c r="S153" s="94"/>
      <c r="T153" s="94"/>
    </row>
    <row r="154" spans="1:20">
      <c r="A154" s="98">
        <v>1999</v>
      </c>
      <c r="B154" s="99"/>
      <c r="C154" s="99">
        <v>377</v>
      </c>
      <c r="D154" s="99">
        <v>-3.826530612244898E-2</v>
      </c>
      <c r="E154" s="99">
        <v>96.173469387755105</v>
      </c>
      <c r="F154" s="100">
        <v>45.53265653731146</v>
      </c>
      <c r="G154" s="94"/>
      <c r="H154" s="94"/>
      <c r="I154" s="94"/>
      <c r="J154" s="94"/>
      <c r="K154" s="94"/>
      <c r="L154" s="94"/>
      <c r="M154" s="94"/>
      <c r="N154" s="94"/>
      <c r="O154" s="94"/>
      <c r="P154" s="94"/>
      <c r="Q154" s="94"/>
      <c r="R154" s="94"/>
      <c r="S154" s="94"/>
      <c r="T154" s="94"/>
    </row>
    <row r="155" spans="1:20">
      <c r="A155" s="98">
        <v>2000</v>
      </c>
      <c r="B155" s="99"/>
      <c r="C155" s="99">
        <v>609</v>
      </c>
      <c r="D155" s="99">
        <v>0.5535714285714286</v>
      </c>
      <c r="E155" s="99">
        <v>155.35714285714286</v>
      </c>
      <c r="F155" s="100">
        <v>73.552752867964671</v>
      </c>
      <c r="G155" s="94"/>
      <c r="H155" s="94"/>
      <c r="I155" s="94"/>
      <c r="J155" s="94"/>
      <c r="K155" s="94"/>
      <c r="L155" s="94"/>
      <c r="M155" s="94"/>
      <c r="N155" s="94"/>
      <c r="O155" s="94"/>
      <c r="P155" s="94"/>
      <c r="Q155" s="94"/>
      <c r="R155" s="94"/>
      <c r="S155" s="94"/>
      <c r="T155" s="94"/>
    </row>
    <row r="156" spans="1:20">
      <c r="A156" s="98">
        <v>2001</v>
      </c>
      <c r="B156" s="99"/>
      <c r="C156" s="99">
        <v>942</v>
      </c>
      <c r="D156" s="99">
        <v>1.403061224489796</v>
      </c>
      <c r="E156" s="99">
        <v>240.30612244897958</v>
      </c>
      <c r="F156" s="100">
        <v>113.771253204635</v>
      </c>
      <c r="G156" s="94"/>
      <c r="H156" s="94"/>
      <c r="I156" s="94"/>
      <c r="J156" s="94"/>
      <c r="K156" s="94"/>
      <c r="L156" s="94"/>
      <c r="M156" s="94"/>
      <c r="N156" s="94"/>
      <c r="O156" s="94"/>
      <c r="P156" s="94"/>
      <c r="Q156" s="94"/>
      <c r="R156" s="94"/>
      <c r="S156" s="94"/>
      <c r="T156" s="94"/>
    </row>
    <row r="157" spans="1:20">
      <c r="A157" s="98">
        <v>2002</v>
      </c>
      <c r="B157" s="99">
        <v>625</v>
      </c>
      <c r="C157" s="99">
        <v>964</v>
      </c>
      <c r="D157" s="99">
        <v>1.4591836734693877</v>
      </c>
      <c r="E157" s="99">
        <v>245.91836734693877</v>
      </c>
      <c r="F157" s="100">
        <v>116.42833130495556</v>
      </c>
      <c r="G157" s="94"/>
      <c r="H157" s="94"/>
      <c r="I157" s="94"/>
      <c r="J157" s="94"/>
      <c r="K157" s="94"/>
      <c r="L157" s="94"/>
      <c r="M157" s="94"/>
      <c r="N157" s="94"/>
      <c r="O157" s="94"/>
      <c r="P157" s="94"/>
      <c r="Q157" s="94"/>
      <c r="R157" s="94"/>
      <c r="S157" s="94"/>
      <c r="T157" s="94"/>
    </row>
    <row r="158" spans="1:20">
      <c r="A158" s="98">
        <v>2003</v>
      </c>
      <c r="B158" s="99"/>
      <c r="C158" s="99">
        <v>653</v>
      </c>
      <c r="D158" s="99">
        <v>4.48E-2</v>
      </c>
      <c r="E158" s="110">
        <v>101.56538174052322</v>
      </c>
      <c r="F158" s="100">
        <v>48.085419734904256</v>
      </c>
      <c r="G158" s="94"/>
      <c r="H158" s="94"/>
      <c r="I158" s="94"/>
      <c r="J158" s="94"/>
      <c r="K158" s="94"/>
      <c r="L158" s="94"/>
      <c r="M158" s="94"/>
      <c r="N158" s="94"/>
      <c r="O158" s="94"/>
      <c r="P158" s="94"/>
      <c r="Q158" s="94"/>
      <c r="R158" s="94"/>
      <c r="S158" s="94"/>
      <c r="T158" s="94"/>
    </row>
    <row r="159" spans="1:20">
      <c r="A159" s="98">
        <v>2004</v>
      </c>
      <c r="B159" s="99"/>
      <c r="C159" s="99">
        <v>999</v>
      </c>
      <c r="D159" s="99">
        <v>0.59840000000000004</v>
      </c>
      <c r="E159" s="110">
        <v>155.38103577148959</v>
      </c>
      <c r="F159" s="100">
        <v>73.564064801178191</v>
      </c>
      <c r="G159" s="94"/>
      <c r="H159" s="94"/>
      <c r="I159" s="94"/>
      <c r="J159" s="94"/>
      <c r="K159" s="94"/>
      <c r="L159" s="94"/>
      <c r="M159" s="94"/>
      <c r="N159" s="94"/>
      <c r="O159" s="94"/>
      <c r="P159" s="94"/>
      <c r="Q159" s="94"/>
      <c r="R159" s="94"/>
      <c r="S159" s="94"/>
      <c r="T159" s="94"/>
    </row>
    <row r="160" spans="1:20">
      <c r="A160" s="98">
        <v>2005</v>
      </c>
      <c r="B160" s="99"/>
      <c r="C160" s="99">
        <v>1179</v>
      </c>
      <c r="D160" s="99">
        <v>0.88639999999999997</v>
      </c>
      <c r="E160" s="110">
        <v>183.37761879337961</v>
      </c>
      <c r="F160" s="100">
        <v>86.818851251840925</v>
      </c>
      <c r="G160" s="94"/>
      <c r="H160" s="94"/>
      <c r="I160" s="94"/>
      <c r="J160" s="94"/>
      <c r="K160" s="94"/>
      <c r="L160" s="94"/>
      <c r="M160" s="94"/>
      <c r="N160" s="94"/>
      <c r="O160" s="94"/>
      <c r="P160" s="94"/>
      <c r="Q160" s="94"/>
      <c r="R160" s="94"/>
      <c r="S160" s="94"/>
      <c r="T160" s="94"/>
    </row>
    <row r="161" spans="1:20">
      <c r="A161" s="98">
        <v>2006</v>
      </c>
      <c r="B161" s="99"/>
      <c r="C161" s="99">
        <v>1041</v>
      </c>
      <c r="D161" s="99">
        <v>0.66559999999999997</v>
      </c>
      <c r="E161" s="110">
        <v>161.9135718099306</v>
      </c>
      <c r="F161" s="100">
        <v>76.656848306332833</v>
      </c>
      <c r="G161" s="94"/>
      <c r="H161" s="94"/>
      <c r="I161" s="94"/>
      <c r="J161" s="94"/>
      <c r="K161" s="94"/>
      <c r="L161" s="94"/>
      <c r="M161" s="94"/>
      <c r="N161" s="94"/>
      <c r="O161" s="94"/>
      <c r="P161" s="94"/>
      <c r="Q161" s="94"/>
      <c r="R161" s="94"/>
      <c r="S161" s="94"/>
      <c r="T161" s="94"/>
    </row>
    <row r="162" spans="1:20">
      <c r="A162" s="98">
        <v>2007</v>
      </c>
      <c r="B162" s="99">
        <v>1240</v>
      </c>
      <c r="C162" s="99">
        <v>1358</v>
      </c>
      <c r="D162" s="99">
        <v>1.1728000000000001</v>
      </c>
      <c r="E162" s="110">
        <v>211.21866524292579</v>
      </c>
      <c r="F162" s="100">
        <v>100</v>
      </c>
      <c r="G162" s="94"/>
      <c r="H162" s="94"/>
      <c r="I162" s="94"/>
      <c r="J162" s="94"/>
      <c r="K162" s="94"/>
      <c r="L162" s="94"/>
      <c r="M162" s="94"/>
      <c r="N162" s="94"/>
      <c r="O162" s="94"/>
      <c r="P162" s="94"/>
      <c r="Q162" s="94"/>
      <c r="R162" s="94"/>
      <c r="S162" s="94"/>
      <c r="T162" s="94"/>
    </row>
    <row r="163" spans="1:20" ht="15.75" thickBot="1">
      <c r="A163" s="101">
        <v>2008</v>
      </c>
      <c r="B163" s="102"/>
      <c r="C163" s="102">
        <v>1435</v>
      </c>
      <c r="D163" s="102">
        <v>0.15725806451612903</v>
      </c>
      <c r="E163" s="108">
        <v>244.43450372870848</v>
      </c>
      <c r="F163" s="103">
        <v>115.7258064516129</v>
      </c>
      <c r="G163" s="94"/>
      <c r="H163" s="94"/>
      <c r="I163" s="94"/>
      <c r="J163" s="94"/>
      <c r="K163" s="94"/>
      <c r="L163" s="94"/>
      <c r="M163" s="94"/>
      <c r="N163" s="94"/>
      <c r="O163" s="94"/>
      <c r="P163" s="94"/>
      <c r="Q163" s="94"/>
      <c r="R163" s="94"/>
      <c r="S163" s="94"/>
      <c r="T163" s="94"/>
    </row>
    <row r="164" spans="1:20" ht="15.75" thickBot="1">
      <c r="A164" s="95"/>
      <c r="B164" s="95"/>
      <c r="C164" s="95"/>
      <c r="D164" s="95"/>
      <c r="E164" s="95"/>
      <c r="F164" s="95"/>
      <c r="G164" s="94"/>
      <c r="H164" s="94"/>
      <c r="I164" s="94"/>
      <c r="J164" s="94"/>
      <c r="K164" s="94"/>
      <c r="L164" s="94"/>
      <c r="M164" s="94"/>
      <c r="N164" s="94"/>
      <c r="O164" s="94"/>
      <c r="P164" s="94"/>
      <c r="Q164" s="94"/>
      <c r="R164" s="94"/>
      <c r="S164" s="94"/>
      <c r="T164" s="94"/>
    </row>
    <row r="165" spans="1:20">
      <c r="A165" s="364" t="s">
        <v>346</v>
      </c>
      <c r="B165" s="365"/>
      <c r="C165" s="365"/>
      <c r="D165" s="365"/>
      <c r="E165" s="365"/>
      <c r="F165" s="366"/>
      <c r="G165" s="94"/>
      <c r="H165" s="94"/>
      <c r="I165" s="94"/>
      <c r="J165" s="94"/>
      <c r="K165" s="94"/>
      <c r="L165" s="94"/>
      <c r="M165" s="94"/>
      <c r="N165" s="94"/>
      <c r="O165" s="94"/>
      <c r="P165" s="94"/>
      <c r="Q165" s="94"/>
      <c r="R165" s="94"/>
      <c r="S165" s="94"/>
      <c r="T165" s="94"/>
    </row>
    <row r="166" spans="1:20">
      <c r="A166" s="98"/>
      <c r="B166" s="99"/>
      <c r="C166" s="99"/>
      <c r="D166" s="99"/>
      <c r="E166" s="99"/>
      <c r="F166" s="100"/>
      <c r="G166" s="94"/>
      <c r="H166" s="94"/>
      <c r="I166" s="94"/>
      <c r="J166" s="94"/>
      <c r="K166" s="94"/>
      <c r="L166" s="94"/>
      <c r="M166" s="94"/>
      <c r="N166" s="94"/>
      <c r="O166" s="94"/>
      <c r="P166" s="94"/>
      <c r="Q166" s="94"/>
      <c r="R166" s="94"/>
      <c r="S166" s="94"/>
      <c r="T166" s="94"/>
    </row>
    <row r="167" spans="1:20">
      <c r="A167" s="98"/>
      <c r="B167" s="99" t="s">
        <v>198</v>
      </c>
      <c r="C167" s="99" t="s">
        <v>199</v>
      </c>
      <c r="D167" s="99"/>
      <c r="E167" s="99"/>
      <c r="F167" s="100" t="s">
        <v>200</v>
      </c>
      <c r="G167" s="94"/>
      <c r="H167" s="94"/>
      <c r="I167" s="94"/>
      <c r="J167" s="94"/>
      <c r="K167" s="94"/>
      <c r="L167" s="94"/>
      <c r="M167" s="94"/>
      <c r="N167" s="94"/>
      <c r="O167" s="94"/>
      <c r="P167" s="94"/>
      <c r="Q167" s="94"/>
      <c r="R167" s="94"/>
      <c r="S167" s="94"/>
      <c r="T167" s="94"/>
    </row>
    <row r="168" spans="1:20">
      <c r="A168" s="98">
        <v>1997</v>
      </c>
      <c r="B168" s="99">
        <v>854</v>
      </c>
      <c r="C168" s="99">
        <v>854</v>
      </c>
      <c r="D168" s="99"/>
      <c r="E168" s="99">
        <v>100</v>
      </c>
      <c r="F168" s="100">
        <v>55.992932138003219</v>
      </c>
      <c r="G168" s="94"/>
      <c r="H168" s="94"/>
      <c r="I168" s="94"/>
      <c r="J168" s="94"/>
      <c r="K168" s="94"/>
      <c r="L168" s="94"/>
      <c r="M168" s="94"/>
      <c r="N168" s="94"/>
      <c r="O168" s="94"/>
      <c r="P168" s="94"/>
      <c r="Q168" s="94"/>
      <c r="R168" s="94"/>
      <c r="S168" s="94"/>
      <c r="T168" s="94"/>
    </row>
    <row r="169" spans="1:20">
      <c r="A169" s="98">
        <v>1998</v>
      </c>
      <c r="B169" s="99"/>
      <c r="C169" s="99">
        <v>916</v>
      </c>
      <c r="D169" s="99">
        <v>7.2599531615925056E-2</v>
      </c>
      <c r="E169" s="99">
        <v>107.25995316159252</v>
      </c>
      <c r="F169" s="100">
        <v>60.057992785024538</v>
      </c>
      <c r="G169" s="94"/>
      <c r="H169" s="94"/>
      <c r="I169" s="94"/>
      <c r="J169" s="94"/>
      <c r="K169" s="94"/>
      <c r="L169" s="94"/>
      <c r="M169" s="94"/>
      <c r="N169" s="94"/>
      <c r="O169" s="94"/>
      <c r="P169" s="94"/>
      <c r="Q169" s="94"/>
      <c r="R169" s="94"/>
      <c r="S169" s="94"/>
      <c r="T169" s="94"/>
    </row>
    <row r="170" spans="1:20">
      <c r="A170" s="98">
        <v>1999</v>
      </c>
      <c r="B170" s="99"/>
      <c r="C170" s="99">
        <v>534</v>
      </c>
      <c r="D170" s="99">
        <v>-0.37470725995316162</v>
      </c>
      <c r="E170" s="99">
        <v>62.529274004683842</v>
      </c>
      <c r="F170" s="100">
        <v>35.011973959828708</v>
      </c>
      <c r="G170" s="94"/>
      <c r="H170" s="94"/>
      <c r="I170" s="94"/>
      <c r="J170" s="94"/>
      <c r="K170" s="94"/>
      <c r="L170" s="94"/>
      <c r="M170" s="94"/>
      <c r="N170" s="94"/>
      <c r="O170" s="94"/>
      <c r="P170" s="94"/>
      <c r="Q170" s="94"/>
      <c r="R170" s="94"/>
      <c r="S170" s="94"/>
      <c r="T170" s="94"/>
    </row>
    <row r="171" spans="1:20">
      <c r="A171" s="98">
        <v>2000</v>
      </c>
      <c r="B171" s="99"/>
      <c r="C171" s="99">
        <v>646</v>
      </c>
      <c r="D171" s="99">
        <v>-0.24355971896955503</v>
      </c>
      <c r="E171" s="99">
        <v>75.644028103044491</v>
      </c>
      <c r="F171" s="100">
        <v>42.355309322189783</v>
      </c>
      <c r="G171" s="94"/>
      <c r="H171" s="94"/>
      <c r="I171" s="94"/>
      <c r="J171" s="94"/>
      <c r="K171" s="94"/>
      <c r="L171" s="94"/>
      <c r="M171" s="94"/>
      <c r="N171" s="94"/>
      <c r="O171" s="94"/>
      <c r="P171" s="94"/>
      <c r="Q171" s="94"/>
      <c r="R171" s="94"/>
      <c r="S171" s="94"/>
      <c r="T171" s="94"/>
    </row>
    <row r="172" spans="1:20">
      <c r="A172" s="98">
        <v>2001</v>
      </c>
      <c r="B172" s="99"/>
      <c r="C172" s="99">
        <v>1517</v>
      </c>
      <c r="D172" s="99">
        <v>0.77634660421545665</v>
      </c>
      <c r="E172" s="99">
        <v>177.63466042154565</v>
      </c>
      <c r="F172" s="100">
        <v>99.462854863408509</v>
      </c>
      <c r="G172" s="94"/>
      <c r="H172" s="94"/>
      <c r="I172" s="94"/>
      <c r="J172" s="94"/>
      <c r="K172" s="94"/>
      <c r="L172" s="94"/>
      <c r="M172" s="94"/>
      <c r="N172" s="94"/>
      <c r="O172" s="94"/>
      <c r="P172" s="94"/>
      <c r="Q172" s="94"/>
      <c r="R172" s="94"/>
      <c r="S172" s="94"/>
      <c r="T172" s="94"/>
    </row>
    <row r="173" spans="1:20">
      <c r="A173" s="98">
        <v>2002</v>
      </c>
      <c r="B173" s="99">
        <v>1253</v>
      </c>
      <c r="C173" s="99">
        <v>1613</v>
      </c>
      <c r="D173" s="99">
        <v>0.88875878220140514</v>
      </c>
      <c r="E173" s="99">
        <v>188.87587822014052</v>
      </c>
      <c r="F173" s="100">
        <v>105.75714231686088</v>
      </c>
      <c r="G173" s="94"/>
      <c r="H173" s="94"/>
      <c r="I173" s="94"/>
      <c r="J173" s="94"/>
      <c r="K173" s="94"/>
      <c r="L173" s="94"/>
      <c r="M173" s="94"/>
      <c r="N173" s="94"/>
      <c r="O173" s="94"/>
      <c r="P173" s="94"/>
      <c r="Q173" s="94"/>
      <c r="R173" s="94"/>
      <c r="S173" s="94"/>
      <c r="T173" s="94"/>
    </row>
    <row r="174" spans="1:20">
      <c r="A174" s="98">
        <v>2003</v>
      </c>
      <c r="B174" s="99"/>
      <c r="C174" s="99">
        <v>1278</v>
      </c>
      <c r="D174" s="99">
        <v>1.9952114924181964E-2</v>
      </c>
      <c r="E174" s="110">
        <v>99.149909943844335</v>
      </c>
      <c r="F174" s="100">
        <v>55.516941789748053</v>
      </c>
      <c r="G174" s="94"/>
      <c r="H174" s="94"/>
      <c r="I174" s="94"/>
      <c r="J174" s="94"/>
      <c r="K174" s="94"/>
      <c r="L174" s="94"/>
      <c r="M174" s="94"/>
      <c r="N174" s="94"/>
      <c r="O174" s="94"/>
      <c r="P174" s="94"/>
      <c r="Q174" s="94"/>
      <c r="R174" s="94"/>
      <c r="S174" s="94"/>
      <c r="T174" s="94"/>
    </row>
    <row r="175" spans="1:20">
      <c r="A175" s="98">
        <v>2004</v>
      </c>
      <c r="B175" s="99"/>
      <c r="C175" s="99">
        <v>1170</v>
      </c>
      <c r="D175" s="99">
        <v>-6.6241021548284124E-2</v>
      </c>
      <c r="E175" s="110">
        <v>90.771044314787062</v>
      </c>
      <c r="F175" s="100">
        <v>50.825369244135537</v>
      </c>
      <c r="G175" s="94"/>
      <c r="H175" s="94"/>
      <c r="I175" s="94"/>
      <c r="J175" s="94"/>
      <c r="K175" s="94"/>
      <c r="L175" s="94"/>
      <c r="M175" s="94"/>
      <c r="N175" s="94"/>
      <c r="O175" s="94"/>
      <c r="P175" s="94"/>
      <c r="Q175" s="94"/>
      <c r="R175" s="94"/>
      <c r="S175" s="94"/>
      <c r="T175" s="94"/>
    </row>
    <row r="176" spans="1:20">
      <c r="A176" s="98">
        <v>2005</v>
      </c>
      <c r="B176" s="99"/>
      <c r="C176" s="99">
        <v>1572</v>
      </c>
      <c r="D176" s="99">
        <v>0.25458898643256184</v>
      </c>
      <c r="E176" s="110">
        <v>121.95904415627801</v>
      </c>
      <c r="F176" s="100">
        <v>68.288444830582108</v>
      </c>
      <c r="G176" s="94"/>
      <c r="H176" s="94"/>
      <c r="I176" s="94"/>
      <c r="J176" s="94"/>
      <c r="K176" s="94"/>
      <c r="L176" s="94"/>
      <c r="M176" s="94"/>
      <c r="N176" s="94"/>
      <c r="O176" s="94"/>
      <c r="P176" s="94"/>
      <c r="Q176" s="94"/>
      <c r="R176" s="94"/>
      <c r="S176" s="94"/>
      <c r="T176" s="94"/>
    </row>
    <row r="177" spans="1:20">
      <c r="A177" s="98">
        <v>2006</v>
      </c>
      <c r="B177" s="99"/>
      <c r="C177" s="99">
        <v>1944</v>
      </c>
      <c r="D177" s="99">
        <v>0.55147645650438948</v>
      </c>
      <c r="E177" s="110">
        <v>150.81958132303083</v>
      </c>
      <c r="F177" s="100">
        <v>84.448305821025201</v>
      </c>
      <c r="G177" s="94"/>
      <c r="H177" s="94"/>
      <c r="I177" s="94"/>
      <c r="J177" s="94"/>
      <c r="K177" s="94"/>
      <c r="L177" s="94"/>
      <c r="M177" s="94"/>
      <c r="N177" s="94"/>
      <c r="O177" s="94"/>
      <c r="P177" s="94"/>
      <c r="Q177" s="94"/>
      <c r="R177" s="94"/>
      <c r="S177" s="94"/>
      <c r="T177" s="94"/>
    </row>
    <row r="178" spans="1:20">
      <c r="A178" s="98">
        <v>2007</v>
      </c>
      <c r="B178" s="99">
        <v>2484</v>
      </c>
      <c r="C178" s="99">
        <v>2302</v>
      </c>
      <c r="D178" s="99">
        <v>0.83719074221867518</v>
      </c>
      <c r="E178" s="110">
        <v>178.59396924157249</v>
      </c>
      <c r="F178" s="100">
        <v>100</v>
      </c>
      <c r="G178" s="94"/>
      <c r="H178" s="94"/>
      <c r="I178" s="94"/>
      <c r="J178" s="94"/>
      <c r="K178" s="94"/>
      <c r="L178" s="94"/>
      <c r="M178" s="94"/>
      <c r="N178" s="94"/>
      <c r="O178" s="94"/>
      <c r="P178" s="94"/>
      <c r="Q178" s="94"/>
      <c r="R178" s="94"/>
      <c r="S178" s="94"/>
      <c r="T178" s="94"/>
    </row>
    <row r="179" spans="1:20" ht="15.75" thickBot="1">
      <c r="A179" s="101">
        <v>2008</v>
      </c>
      <c r="B179" s="102"/>
      <c r="C179" s="102">
        <v>2388</v>
      </c>
      <c r="D179" s="102">
        <v>-3.864734299516908E-2</v>
      </c>
      <c r="E179" s="108">
        <v>171.69178685542477</v>
      </c>
      <c r="F179" s="103">
        <v>96.135265700483103</v>
      </c>
      <c r="G179" s="94"/>
      <c r="H179" s="94"/>
      <c r="I179" s="94"/>
      <c r="J179" s="94"/>
      <c r="K179" s="94"/>
      <c r="L179" s="94"/>
      <c r="M179" s="94"/>
      <c r="N179" s="94"/>
      <c r="O179" s="94"/>
      <c r="P179" s="94"/>
      <c r="Q179" s="94"/>
      <c r="R179" s="94"/>
      <c r="S179" s="94"/>
      <c r="T179" s="94"/>
    </row>
    <row r="180" spans="1:20" ht="15.75" thickBot="1">
      <c r="A180" s="95"/>
      <c r="B180" s="95"/>
      <c r="C180" s="95"/>
      <c r="D180" s="95"/>
      <c r="E180" s="95"/>
      <c r="F180" s="95"/>
      <c r="G180" s="94"/>
      <c r="H180" s="94"/>
      <c r="I180" s="94"/>
      <c r="J180" s="94"/>
      <c r="K180" s="94"/>
      <c r="L180" s="94"/>
      <c r="M180" s="94"/>
      <c r="N180" s="94"/>
      <c r="O180" s="94"/>
      <c r="P180" s="94"/>
      <c r="Q180" s="94"/>
      <c r="R180" s="94"/>
      <c r="S180" s="94"/>
      <c r="T180" s="94"/>
    </row>
    <row r="181" spans="1:20">
      <c r="A181" s="364" t="s">
        <v>347</v>
      </c>
      <c r="B181" s="365"/>
      <c r="C181" s="365"/>
      <c r="D181" s="365"/>
      <c r="E181" s="365"/>
      <c r="F181" s="366"/>
      <c r="G181" s="94"/>
      <c r="H181" s="94"/>
      <c r="I181" s="94"/>
      <c r="J181" s="94"/>
      <c r="K181" s="94"/>
      <c r="L181" s="94"/>
      <c r="M181" s="94"/>
      <c r="N181" s="94"/>
      <c r="O181" s="94"/>
      <c r="P181" s="94"/>
      <c r="Q181" s="94"/>
      <c r="R181" s="94"/>
      <c r="S181" s="94"/>
      <c r="T181" s="94"/>
    </row>
    <row r="182" spans="1:20">
      <c r="A182" s="98"/>
      <c r="B182" s="99"/>
      <c r="C182" s="99"/>
      <c r="D182" s="99"/>
      <c r="E182" s="99"/>
      <c r="F182" s="100"/>
      <c r="G182" s="94"/>
      <c r="H182" s="94"/>
      <c r="I182" s="94"/>
      <c r="J182" s="94"/>
      <c r="K182" s="94"/>
      <c r="L182" s="94"/>
      <c r="M182" s="94"/>
      <c r="N182" s="94"/>
      <c r="O182" s="94"/>
      <c r="P182" s="94"/>
      <c r="Q182" s="94"/>
      <c r="R182" s="94"/>
      <c r="S182" s="94"/>
      <c r="T182" s="94"/>
    </row>
    <row r="183" spans="1:20">
      <c r="A183" s="98"/>
      <c r="B183" s="99" t="s">
        <v>198</v>
      </c>
      <c r="C183" s="99" t="s">
        <v>199</v>
      </c>
      <c r="D183" s="99"/>
      <c r="E183" s="99"/>
      <c r="F183" s="100" t="s">
        <v>200</v>
      </c>
      <c r="G183" s="94"/>
      <c r="H183" s="94"/>
      <c r="I183" s="94"/>
      <c r="J183" s="94"/>
      <c r="K183" s="94"/>
      <c r="L183" s="94"/>
      <c r="M183" s="94"/>
      <c r="N183" s="94"/>
      <c r="O183" s="94"/>
      <c r="P183" s="94"/>
      <c r="Q183" s="94"/>
      <c r="R183" s="94"/>
      <c r="S183" s="94"/>
      <c r="T183" s="94"/>
    </row>
    <row r="184" spans="1:20">
      <c r="A184" s="98">
        <v>1997</v>
      </c>
      <c r="B184" s="99">
        <v>1162</v>
      </c>
      <c r="C184" s="99">
        <v>1162</v>
      </c>
      <c r="D184" s="99"/>
      <c r="E184" s="99">
        <v>100</v>
      </c>
      <c r="F184" s="100">
        <v>48.357103805884336</v>
      </c>
      <c r="G184" s="94"/>
      <c r="H184" s="94"/>
      <c r="I184" s="94"/>
      <c r="J184" s="94"/>
      <c r="K184" s="94"/>
      <c r="L184" s="94"/>
      <c r="M184" s="94"/>
      <c r="N184" s="94"/>
      <c r="O184" s="94"/>
      <c r="P184" s="94"/>
      <c r="Q184" s="94"/>
      <c r="R184" s="94"/>
      <c r="S184" s="94"/>
      <c r="T184" s="94"/>
    </row>
    <row r="185" spans="1:20">
      <c r="A185" s="98">
        <v>1998</v>
      </c>
      <c r="B185" s="99"/>
      <c r="C185" s="99">
        <v>1238</v>
      </c>
      <c r="D185" s="99">
        <v>6.5404475043029264E-2</v>
      </c>
      <c r="E185" s="99">
        <v>106.54044750430293</v>
      </c>
      <c r="F185" s="100">
        <v>51.519874794909477</v>
      </c>
      <c r="G185" s="94"/>
      <c r="H185" s="94"/>
      <c r="I185" s="94"/>
      <c r="J185" s="94"/>
      <c r="K185" s="94"/>
      <c r="L185" s="94"/>
      <c r="M185" s="94"/>
      <c r="N185" s="94"/>
      <c r="O185" s="94"/>
      <c r="P185" s="94"/>
      <c r="Q185" s="94"/>
      <c r="R185" s="94"/>
      <c r="S185" s="94"/>
      <c r="T185" s="94"/>
    </row>
    <row r="186" spans="1:20">
      <c r="A186" s="98">
        <v>1999</v>
      </c>
      <c r="B186" s="99"/>
      <c r="C186" s="99">
        <v>1056</v>
      </c>
      <c r="D186" s="99">
        <v>-9.1222030981067126E-2</v>
      </c>
      <c r="E186" s="99">
        <v>90.877796901893277</v>
      </c>
      <c r="F186" s="100">
        <v>43.945870584349272</v>
      </c>
      <c r="G186" s="94"/>
      <c r="H186" s="94"/>
      <c r="I186" s="94"/>
      <c r="J186" s="94"/>
      <c r="K186" s="94"/>
      <c r="L186" s="94"/>
      <c r="M186" s="94"/>
      <c r="N186" s="94"/>
      <c r="O186" s="94"/>
      <c r="P186" s="94"/>
      <c r="Q186" s="94"/>
      <c r="R186" s="94"/>
      <c r="S186" s="94"/>
      <c r="T186" s="94"/>
    </row>
    <row r="187" spans="1:20">
      <c r="A187" s="98">
        <v>2000</v>
      </c>
      <c r="B187" s="99"/>
      <c r="C187" s="99">
        <v>1045</v>
      </c>
      <c r="D187" s="99">
        <v>-0.10068846815834767</v>
      </c>
      <c r="E187" s="99">
        <v>89.93115318416524</v>
      </c>
      <c r="F187" s="100">
        <v>43.488101099095644</v>
      </c>
      <c r="G187" s="94"/>
      <c r="H187" s="94"/>
      <c r="I187" s="94"/>
      <c r="J187" s="94"/>
      <c r="K187" s="94"/>
      <c r="L187" s="94"/>
      <c r="M187" s="94"/>
      <c r="N187" s="94"/>
      <c r="O187" s="94"/>
      <c r="P187" s="94"/>
      <c r="Q187" s="94"/>
      <c r="R187" s="94"/>
      <c r="S187" s="94"/>
      <c r="T187" s="94"/>
    </row>
    <row r="188" spans="1:20">
      <c r="A188" s="98">
        <v>2001</v>
      </c>
      <c r="B188" s="99"/>
      <c r="C188" s="99">
        <v>900</v>
      </c>
      <c r="D188" s="99">
        <v>-0.22547332185886404</v>
      </c>
      <c r="E188" s="99">
        <v>77.452667814113596</v>
      </c>
      <c r="F188" s="100">
        <v>37.453866975297679</v>
      </c>
      <c r="G188" s="94"/>
      <c r="H188" s="94"/>
      <c r="I188" s="94"/>
      <c r="J188" s="94"/>
      <c r="K188" s="94"/>
      <c r="L188" s="94"/>
      <c r="M188" s="94"/>
      <c r="N188" s="94"/>
      <c r="O188" s="94"/>
      <c r="P188" s="94"/>
      <c r="Q188" s="94"/>
      <c r="R188" s="94"/>
      <c r="S188" s="94"/>
      <c r="T188" s="94"/>
    </row>
    <row r="189" spans="1:20">
      <c r="A189" s="98">
        <v>2002</v>
      </c>
      <c r="B189" s="99">
        <v>927</v>
      </c>
      <c r="C189" s="99">
        <v>1048</v>
      </c>
      <c r="D189" s="99">
        <v>-9.8106712564543896E-2</v>
      </c>
      <c r="E189" s="99">
        <v>90.189328743545616</v>
      </c>
      <c r="F189" s="100">
        <v>43.612947322346635</v>
      </c>
      <c r="G189" s="94"/>
      <c r="H189" s="94"/>
      <c r="I189" s="94"/>
      <c r="J189" s="94"/>
      <c r="K189" s="94"/>
      <c r="L189" s="94"/>
      <c r="M189" s="94"/>
      <c r="N189" s="94"/>
      <c r="O189" s="94"/>
      <c r="P189" s="94"/>
      <c r="Q189" s="94"/>
      <c r="R189" s="94"/>
      <c r="S189" s="94"/>
      <c r="T189" s="94"/>
    </row>
    <row r="190" spans="1:20">
      <c r="A190" s="98">
        <v>2003</v>
      </c>
      <c r="B190" s="99"/>
      <c r="C190" s="99">
        <v>865</v>
      </c>
      <c r="D190" s="99">
        <v>-6.6882416396979505E-2</v>
      </c>
      <c r="E190" s="110">
        <v>90.7086940921089</v>
      </c>
      <c r="F190" s="100">
        <v>43.864097363083175</v>
      </c>
      <c r="G190" s="94"/>
      <c r="H190" s="94"/>
      <c r="I190" s="94"/>
      <c r="J190" s="94"/>
      <c r="K190" s="94"/>
      <c r="L190" s="94"/>
      <c r="M190" s="94"/>
      <c r="N190" s="94"/>
      <c r="O190" s="94"/>
      <c r="P190" s="94"/>
      <c r="Q190" s="94"/>
      <c r="R190" s="94"/>
      <c r="S190" s="94"/>
      <c r="T190" s="94"/>
    </row>
    <row r="191" spans="1:20">
      <c r="A191" s="98">
        <v>2004</v>
      </c>
      <c r="B191" s="99"/>
      <c r="C191" s="99">
        <v>893</v>
      </c>
      <c r="D191" s="99">
        <v>-3.6677454153182305E-2</v>
      </c>
      <c r="E191" s="110">
        <v>93.644929276593345</v>
      </c>
      <c r="F191" s="100">
        <v>45.28397565922922</v>
      </c>
      <c r="G191" s="94"/>
      <c r="H191" s="94"/>
      <c r="I191" s="94"/>
      <c r="J191" s="94"/>
      <c r="K191" s="94"/>
      <c r="L191" s="94"/>
      <c r="M191" s="94"/>
      <c r="N191" s="94"/>
      <c r="O191" s="94"/>
      <c r="P191" s="94"/>
      <c r="Q191" s="94"/>
      <c r="R191" s="94"/>
      <c r="S191" s="94"/>
      <c r="T191" s="94"/>
    </row>
    <row r="192" spans="1:20">
      <c r="A192" s="98">
        <v>2005</v>
      </c>
      <c r="B192" s="99"/>
      <c r="C192" s="99">
        <v>1989</v>
      </c>
      <c r="D192" s="99">
        <v>1.145631067961165</v>
      </c>
      <c r="E192" s="110">
        <v>208.57756364069894</v>
      </c>
      <c r="F192" s="100">
        <v>100.86206896551725</v>
      </c>
      <c r="G192" s="94"/>
      <c r="H192" s="94"/>
      <c r="I192" s="94"/>
      <c r="J192" s="94"/>
      <c r="K192" s="94"/>
      <c r="L192" s="94"/>
      <c r="M192" s="94"/>
      <c r="N192" s="94"/>
      <c r="O192" s="94"/>
      <c r="P192" s="94"/>
      <c r="Q192" s="94"/>
      <c r="R192" s="94"/>
      <c r="S192" s="94"/>
      <c r="T192" s="94"/>
    </row>
    <row r="193" spans="1:20">
      <c r="A193" s="98">
        <v>2006</v>
      </c>
      <c r="B193" s="99"/>
      <c r="C193" s="99">
        <v>1943</v>
      </c>
      <c r="D193" s="99">
        <v>1.0960086299892124</v>
      </c>
      <c r="E193" s="110">
        <v>203.75374869476019</v>
      </c>
      <c r="F193" s="100">
        <v>98.529411764705884</v>
      </c>
      <c r="G193" s="94"/>
      <c r="H193" s="94"/>
      <c r="I193" s="94"/>
      <c r="J193" s="94"/>
      <c r="K193" s="94"/>
      <c r="L193" s="94"/>
      <c r="M193" s="94"/>
      <c r="N193" s="94"/>
      <c r="O193" s="94"/>
      <c r="P193" s="94"/>
      <c r="Q193" s="94"/>
      <c r="R193" s="94"/>
      <c r="S193" s="94"/>
      <c r="T193" s="94"/>
    </row>
    <row r="194" spans="1:20">
      <c r="A194" s="98">
        <v>2007</v>
      </c>
      <c r="B194" s="99">
        <v>1669</v>
      </c>
      <c r="C194" s="99">
        <v>1972</v>
      </c>
      <c r="D194" s="99">
        <v>1.1272923408845739</v>
      </c>
      <c r="E194" s="110">
        <v>206.79484942154767</v>
      </c>
      <c r="F194" s="100">
        <v>100</v>
      </c>
      <c r="G194" s="94"/>
      <c r="H194" s="94"/>
      <c r="I194" s="94"/>
      <c r="J194" s="94"/>
      <c r="K194" s="94"/>
      <c r="L194" s="94"/>
      <c r="M194" s="94"/>
      <c r="N194" s="94"/>
      <c r="O194" s="94"/>
      <c r="P194" s="94"/>
      <c r="Q194" s="94"/>
      <c r="R194" s="94"/>
      <c r="S194" s="94"/>
      <c r="T194" s="94"/>
    </row>
    <row r="195" spans="1:20" ht="15.75" thickBot="1">
      <c r="A195" s="101">
        <v>2008</v>
      </c>
      <c r="B195" s="102"/>
      <c r="C195" s="102">
        <v>1763</v>
      </c>
      <c r="D195" s="102">
        <v>5.632115038945476E-2</v>
      </c>
      <c r="E195" s="108">
        <v>218.4417732355833</v>
      </c>
      <c r="F195" s="103">
        <v>105.63211503894547</v>
      </c>
      <c r="G195" s="94"/>
      <c r="H195" s="94"/>
      <c r="I195" s="94"/>
      <c r="J195" s="94"/>
      <c r="K195" s="94"/>
      <c r="L195" s="94"/>
      <c r="M195" s="94"/>
      <c r="N195" s="94"/>
      <c r="O195" s="94"/>
      <c r="P195" s="94"/>
      <c r="Q195" s="94"/>
      <c r="R195" s="94"/>
      <c r="S195" s="94"/>
      <c r="T195" s="94"/>
    </row>
    <row r="196" spans="1:20" ht="15.75" thickBot="1">
      <c r="A196" s="95"/>
      <c r="B196" s="95"/>
      <c r="C196" s="95"/>
      <c r="D196" s="95"/>
      <c r="E196" s="95"/>
      <c r="F196" s="95"/>
      <c r="G196" s="94"/>
      <c r="H196" s="94"/>
      <c r="I196" s="94"/>
      <c r="J196" s="94"/>
      <c r="K196" s="94"/>
      <c r="L196" s="94"/>
      <c r="M196" s="94"/>
      <c r="N196" s="94"/>
      <c r="O196" s="94"/>
      <c r="P196" s="94"/>
      <c r="Q196" s="94"/>
      <c r="R196" s="94"/>
      <c r="S196" s="94"/>
      <c r="T196" s="94"/>
    </row>
    <row r="197" spans="1:20">
      <c r="A197" s="364" t="s">
        <v>348</v>
      </c>
      <c r="B197" s="365"/>
      <c r="C197" s="365"/>
      <c r="D197" s="365"/>
      <c r="E197" s="365"/>
      <c r="F197" s="366"/>
      <c r="G197" s="94"/>
      <c r="H197" s="94"/>
      <c r="I197" s="94"/>
      <c r="J197" s="94"/>
      <c r="K197" s="94"/>
      <c r="L197" s="94"/>
      <c r="M197" s="94"/>
      <c r="N197" s="94"/>
      <c r="O197" s="94"/>
      <c r="P197" s="94"/>
      <c r="Q197" s="94"/>
      <c r="R197" s="94"/>
      <c r="S197" s="94"/>
      <c r="T197" s="94"/>
    </row>
    <row r="198" spans="1:20">
      <c r="A198" s="98"/>
      <c r="B198" s="99"/>
      <c r="C198" s="99"/>
      <c r="D198" s="99"/>
      <c r="E198" s="99"/>
      <c r="F198" s="100"/>
      <c r="G198" s="94"/>
      <c r="H198" s="94"/>
      <c r="I198" s="94"/>
      <c r="J198" s="94"/>
      <c r="K198" s="94"/>
      <c r="L198" s="94"/>
      <c r="M198" s="94"/>
      <c r="N198" s="94"/>
      <c r="O198" s="94"/>
      <c r="P198" s="94"/>
      <c r="Q198" s="94"/>
      <c r="R198" s="94"/>
      <c r="S198" s="94"/>
      <c r="T198" s="94"/>
    </row>
    <row r="199" spans="1:20">
      <c r="A199" s="98"/>
      <c r="B199" s="99" t="s">
        <v>198</v>
      </c>
      <c r="C199" s="99" t="s">
        <v>199</v>
      </c>
      <c r="D199" s="99"/>
      <c r="E199" s="99"/>
      <c r="F199" s="100" t="s">
        <v>200</v>
      </c>
      <c r="G199" s="94"/>
      <c r="H199" s="94"/>
      <c r="I199" s="94"/>
      <c r="J199" s="94"/>
      <c r="K199" s="94"/>
      <c r="L199" s="94"/>
      <c r="M199" s="94"/>
      <c r="N199" s="94"/>
      <c r="O199" s="94"/>
      <c r="P199" s="94"/>
      <c r="Q199" s="94"/>
      <c r="R199" s="94"/>
      <c r="S199" s="94"/>
      <c r="T199" s="94"/>
    </row>
    <row r="200" spans="1:20">
      <c r="A200" s="98">
        <v>1997</v>
      </c>
      <c r="B200" s="99">
        <v>1613</v>
      </c>
      <c r="C200" s="99">
        <v>1613</v>
      </c>
      <c r="D200" s="99"/>
      <c r="E200" s="99">
        <v>100</v>
      </c>
      <c r="F200" s="100">
        <v>60.628516809378723</v>
      </c>
      <c r="G200" s="94"/>
      <c r="H200" s="94"/>
      <c r="I200" s="94"/>
      <c r="J200" s="94"/>
      <c r="K200" s="94"/>
      <c r="L200" s="94"/>
      <c r="M200" s="94"/>
      <c r="N200" s="94"/>
      <c r="O200" s="94"/>
      <c r="P200" s="94"/>
      <c r="Q200" s="94"/>
      <c r="R200" s="94"/>
      <c r="S200" s="94"/>
      <c r="T200" s="94"/>
    </row>
    <row r="201" spans="1:20">
      <c r="A201" s="98">
        <v>1998</v>
      </c>
      <c r="B201" s="99"/>
      <c r="C201" s="99">
        <v>1847</v>
      </c>
      <c r="D201" s="99">
        <v>0.14507129572225666</v>
      </c>
      <c r="E201" s="99">
        <v>114.50712957222567</v>
      </c>
      <c r="F201" s="100">
        <v>69.423974300633915</v>
      </c>
      <c r="G201" s="94"/>
      <c r="H201" s="94"/>
      <c r="I201" s="94"/>
      <c r="J201" s="94"/>
      <c r="K201" s="94"/>
      <c r="L201" s="94"/>
      <c r="M201" s="94"/>
      <c r="N201" s="94"/>
      <c r="O201" s="94"/>
      <c r="P201" s="94"/>
      <c r="Q201" s="94"/>
      <c r="R201" s="94"/>
      <c r="S201" s="94"/>
      <c r="T201" s="94"/>
    </row>
    <row r="202" spans="1:20">
      <c r="A202" s="98">
        <v>1999</v>
      </c>
      <c r="B202" s="99"/>
      <c r="C202" s="99">
        <v>1803</v>
      </c>
      <c r="D202" s="99">
        <v>0.11779293242405456</v>
      </c>
      <c r="E202" s="99">
        <v>111.77929324240546</v>
      </c>
      <c r="F202" s="100">
        <v>67.770127592876534</v>
      </c>
      <c r="G202" s="94"/>
      <c r="H202" s="94"/>
      <c r="I202" s="94"/>
      <c r="J202" s="94"/>
      <c r="K202" s="94"/>
      <c r="L202" s="94"/>
      <c r="M202" s="94"/>
      <c r="N202" s="94"/>
      <c r="O202" s="94"/>
      <c r="P202" s="94"/>
      <c r="Q202" s="94"/>
      <c r="R202" s="94"/>
      <c r="S202" s="94"/>
      <c r="T202" s="94"/>
    </row>
    <row r="203" spans="1:20">
      <c r="A203" s="98">
        <v>2000</v>
      </c>
      <c r="B203" s="99"/>
      <c r="C203" s="99">
        <v>1706</v>
      </c>
      <c r="D203" s="99">
        <v>5.7656540607563547E-2</v>
      </c>
      <c r="E203" s="99">
        <v>105.76565406075635</v>
      </c>
      <c r="F203" s="100">
        <v>64.124147350775019</v>
      </c>
      <c r="G203" s="94"/>
      <c r="H203" s="94"/>
      <c r="I203" s="94"/>
      <c r="J203" s="94"/>
      <c r="K203" s="94"/>
      <c r="L203" s="94"/>
      <c r="M203" s="94"/>
      <c r="N203" s="94"/>
      <c r="O203" s="94"/>
      <c r="P203" s="94"/>
      <c r="Q203" s="94"/>
      <c r="R203" s="94"/>
      <c r="S203" s="94"/>
      <c r="T203" s="94"/>
    </row>
    <row r="204" spans="1:20">
      <c r="A204" s="98">
        <v>2001</v>
      </c>
      <c r="B204" s="99"/>
      <c r="C204" s="99">
        <v>1935</v>
      </c>
      <c r="D204" s="99">
        <v>0.19962802231866089</v>
      </c>
      <c r="E204" s="99">
        <v>119.96280223186608</v>
      </c>
      <c r="F204" s="100">
        <v>72.731667716148692</v>
      </c>
      <c r="G204" s="94"/>
      <c r="H204" s="94"/>
      <c r="I204" s="94"/>
      <c r="J204" s="94"/>
      <c r="K204" s="94"/>
      <c r="L204" s="94"/>
      <c r="M204" s="94"/>
      <c r="N204" s="94"/>
      <c r="O204" s="94"/>
      <c r="P204" s="94"/>
      <c r="Q204" s="94"/>
      <c r="R204" s="94"/>
      <c r="S204" s="94"/>
      <c r="T204" s="94"/>
    </row>
    <row r="205" spans="1:20">
      <c r="A205" s="98">
        <v>2002</v>
      </c>
      <c r="B205" s="99">
        <v>1586</v>
      </c>
      <c r="C205" s="99">
        <v>1856</v>
      </c>
      <c r="D205" s="99">
        <v>0.15065096094234345</v>
      </c>
      <c r="E205" s="99">
        <v>115.06509609423435</v>
      </c>
      <c r="F205" s="100">
        <v>69.762261127220668</v>
      </c>
      <c r="G205" s="94"/>
      <c r="H205" s="94"/>
      <c r="I205" s="94"/>
      <c r="J205" s="94"/>
      <c r="K205" s="94"/>
      <c r="L205" s="94"/>
      <c r="M205" s="94"/>
      <c r="N205" s="94"/>
      <c r="O205" s="94"/>
      <c r="P205" s="94"/>
      <c r="Q205" s="94"/>
      <c r="R205" s="94"/>
      <c r="S205" s="94"/>
      <c r="T205" s="94"/>
    </row>
    <row r="206" spans="1:20">
      <c r="A206" s="98">
        <v>2003</v>
      </c>
      <c r="B206" s="99"/>
      <c r="C206" s="99">
        <v>2151</v>
      </c>
      <c r="D206" s="99">
        <v>0.3562421185372005</v>
      </c>
      <c r="E206" s="110">
        <v>131.84078149100949</v>
      </c>
      <c r="F206" s="100">
        <v>79.933110367892979</v>
      </c>
      <c r="G206" s="94"/>
      <c r="H206" s="94"/>
      <c r="I206" s="94"/>
      <c r="J206" s="94"/>
      <c r="K206" s="94"/>
      <c r="L206" s="94"/>
      <c r="M206" s="94"/>
      <c r="N206" s="94"/>
      <c r="O206" s="94"/>
      <c r="P206" s="94"/>
      <c r="Q206" s="94"/>
      <c r="R206" s="94"/>
      <c r="S206" s="94"/>
      <c r="T206" s="94"/>
    </row>
    <row r="207" spans="1:20">
      <c r="A207" s="98">
        <v>2004</v>
      </c>
      <c r="B207" s="99"/>
      <c r="C207" s="99">
        <v>2265</v>
      </c>
      <c r="D207" s="99">
        <v>0.42812105926860028</v>
      </c>
      <c r="E207" s="110">
        <v>138.82815903167668</v>
      </c>
      <c r="F207" s="100">
        <v>84.169453734671137</v>
      </c>
      <c r="G207" s="94"/>
      <c r="H207" s="94"/>
      <c r="I207" s="94"/>
      <c r="J207" s="94"/>
      <c r="K207" s="94"/>
      <c r="L207" s="94"/>
      <c r="M207" s="94"/>
      <c r="N207" s="94"/>
      <c r="O207" s="94"/>
      <c r="P207" s="94"/>
      <c r="Q207" s="94"/>
      <c r="R207" s="94"/>
      <c r="S207" s="94"/>
      <c r="T207" s="94"/>
    </row>
    <row r="208" spans="1:20">
      <c r="A208" s="98">
        <v>2005</v>
      </c>
      <c r="B208" s="99"/>
      <c r="C208" s="99">
        <v>3214</v>
      </c>
      <c r="D208" s="99">
        <v>1.0264817150063053</v>
      </c>
      <c r="E208" s="110">
        <v>196.99501241845866</v>
      </c>
      <c r="F208" s="100">
        <v>119.43515421776293</v>
      </c>
      <c r="G208" s="94"/>
      <c r="H208" s="94"/>
      <c r="I208" s="94"/>
      <c r="J208" s="94"/>
      <c r="K208" s="94"/>
      <c r="L208" s="94"/>
      <c r="M208" s="94"/>
      <c r="N208" s="94"/>
      <c r="O208" s="94"/>
      <c r="P208" s="94"/>
      <c r="Q208" s="94"/>
      <c r="R208" s="94"/>
      <c r="S208" s="94"/>
      <c r="T208" s="94"/>
    </row>
    <row r="209" spans="1:20">
      <c r="A209" s="98">
        <v>2006</v>
      </c>
      <c r="B209" s="99"/>
      <c r="C209" s="99">
        <v>3059</v>
      </c>
      <c r="D209" s="99">
        <v>0.92875157629255989</v>
      </c>
      <c r="E209" s="110">
        <v>187.49463067456907</v>
      </c>
      <c r="F209" s="100">
        <v>113.67521367521367</v>
      </c>
      <c r="G209" s="94"/>
      <c r="H209" s="94"/>
      <c r="I209" s="94"/>
      <c r="J209" s="94"/>
      <c r="K209" s="94"/>
      <c r="L209" s="94"/>
      <c r="M209" s="94"/>
      <c r="N209" s="94"/>
      <c r="O209" s="94"/>
      <c r="P209" s="94"/>
      <c r="Q209" s="94"/>
      <c r="R209" s="94"/>
      <c r="S209" s="94"/>
      <c r="T209" s="94"/>
    </row>
    <row r="210" spans="1:20">
      <c r="A210" s="98">
        <v>2007</v>
      </c>
      <c r="B210" s="99">
        <v>2233</v>
      </c>
      <c r="C210" s="99">
        <v>2691</v>
      </c>
      <c r="D210" s="99">
        <v>0.69672131147540983</v>
      </c>
      <c r="E210" s="110">
        <v>164.93888563101189</v>
      </c>
      <c r="F210" s="100">
        <v>100</v>
      </c>
      <c r="G210" s="94"/>
      <c r="H210" s="94"/>
      <c r="I210" s="94"/>
      <c r="J210" s="94"/>
      <c r="K210" s="94"/>
      <c r="L210" s="94"/>
      <c r="M210" s="94"/>
      <c r="N210" s="94"/>
      <c r="O210" s="94"/>
      <c r="P210" s="94"/>
      <c r="Q210" s="94"/>
      <c r="R210" s="94"/>
      <c r="S210" s="94"/>
      <c r="T210" s="94"/>
    </row>
    <row r="211" spans="1:20" ht="15.75" thickBot="1">
      <c r="A211" s="101">
        <v>2008</v>
      </c>
      <c r="B211" s="102"/>
      <c r="C211" s="102">
        <v>2952</v>
      </c>
      <c r="D211" s="102">
        <v>0.32198835647111507</v>
      </c>
      <c r="E211" s="108">
        <v>218.0472863335186</v>
      </c>
      <c r="F211" s="103">
        <v>132.19883564711151</v>
      </c>
      <c r="G211" s="94"/>
      <c r="H211" s="94"/>
      <c r="I211" s="94"/>
      <c r="J211" s="94"/>
      <c r="K211" s="94"/>
      <c r="L211" s="94"/>
      <c r="M211" s="94"/>
      <c r="N211" s="94"/>
      <c r="O211" s="94"/>
      <c r="P211" s="94"/>
      <c r="Q211" s="94"/>
      <c r="R211" s="94"/>
      <c r="S211" s="94"/>
      <c r="T211" s="94"/>
    </row>
    <row r="212" spans="1:20" ht="15.75" thickBot="1">
      <c r="A212" s="95"/>
      <c r="B212" s="95"/>
      <c r="C212" s="95"/>
      <c r="D212" s="95"/>
      <c r="E212" s="95"/>
      <c r="F212" s="95"/>
      <c r="G212" s="94"/>
      <c r="H212" s="94"/>
      <c r="I212" s="94"/>
      <c r="J212" s="94"/>
      <c r="K212" s="94"/>
      <c r="L212" s="94"/>
      <c r="M212" s="94"/>
      <c r="N212" s="94"/>
      <c r="O212" s="94"/>
      <c r="P212" s="94"/>
      <c r="Q212" s="94"/>
      <c r="R212" s="94"/>
      <c r="S212" s="94"/>
      <c r="T212" s="94"/>
    </row>
    <row r="213" spans="1:20">
      <c r="A213" s="364" t="s">
        <v>349</v>
      </c>
      <c r="B213" s="365"/>
      <c r="C213" s="365"/>
      <c r="D213" s="365"/>
      <c r="E213" s="365"/>
      <c r="F213" s="366"/>
      <c r="G213" s="94"/>
      <c r="H213" s="94"/>
      <c r="I213" s="94"/>
      <c r="J213" s="94"/>
      <c r="K213" s="94"/>
      <c r="L213" s="94"/>
      <c r="M213" s="94"/>
      <c r="N213" s="94"/>
      <c r="O213" s="94"/>
      <c r="P213" s="94"/>
      <c r="Q213" s="94"/>
      <c r="R213" s="94"/>
      <c r="S213" s="94"/>
      <c r="T213" s="94"/>
    </row>
    <row r="214" spans="1:20">
      <c r="A214" s="98"/>
      <c r="B214" s="99"/>
      <c r="C214" s="99"/>
      <c r="D214" s="99"/>
      <c r="E214" s="99"/>
      <c r="F214" s="100"/>
      <c r="G214" s="94"/>
      <c r="H214" s="94"/>
      <c r="I214" s="94"/>
      <c r="J214" s="94"/>
      <c r="K214" s="94"/>
      <c r="L214" s="94"/>
      <c r="M214" s="94"/>
      <c r="N214" s="94"/>
      <c r="O214" s="94"/>
      <c r="P214" s="94"/>
      <c r="Q214" s="94"/>
      <c r="R214" s="94"/>
      <c r="S214" s="94"/>
      <c r="T214" s="94"/>
    </row>
    <row r="215" spans="1:20">
      <c r="A215" s="98"/>
      <c r="B215" s="99" t="s">
        <v>198</v>
      </c>
      <c r="C215" s="99" t="s">
        <v>199</v>
      </c>
      <c r="D215" s="99"/>
      <c r="E215" s="99"/>
      <c r="F215" s="100" t="s">
        <v>200</v>
      </c>
      <c r="G215" s="94"/>
      <c r="H215" s="94"/>
      <c r="I215" s="94"/>
      <c r="J215" s="94"/>
      <c r="K215" s="94"/>
      <c r="L215" s="94"/>
      <c r="M215" s="94"/>
      <c r="N215" s="94"/>
      <c r="O215" s="94"/>
      <c r="P215" s="94"/>
      <c r="Q215" s="94"/>
      <c r="R215" s="94"/>
      <c r="S215" s="94"/>
      <c r="T215" s="94"/>
    </row>
    <row r="216" spans="1:20">
      <c r="A216" s="98">
        <v>1997</v>
      </c>
      <c r="B216" s="99">
        <v>1776</v>
      </c>
      <c r="C216" s="99">
        <v>1776</v>
      </c>
      <c r="D216" s="99"/>
      <c r="E216" s="99">
        <v>100</v>
      </c>
      <c r="F216" s="100">
        <v>79.883640220257845</v>
      </c>
      <c r="G216" s="94"/>
      <c r="H216" s="94"/>
      <c r="I216" s="94"/>
      <c r="J216" s="94"/>
      <c r="K216" s="94"/>
      <c r="L216" s="94"/>
      <c r="M216" s="94"/>
      <c r="N216" s="94"/>
      <c r="O216" s="94"/>
      <c r="P216" s="94"/>
      <c r="Q216" s="94"/>
      <c r="R216" s="94"/>
      <c r="S216" s="94"/>
      <c r="T216" s="94"/>
    </row>
    <row r="217" spans="1:20">
      <c r="A217" s="98">
        <v>1998</v>
      </c>
      <c r="B217" s="99"/>
      <c r="C217" s="99">
        <v>2213</v>
      </c>
      <c r="D217" s="99">
        <v>0.24605855855855857</v>
      </c>
      <c r="E217" s="99">
        <v>124.60585585585586</v>
      </c>
      <c r="F217" s="100">
        <v>99.539693585264985</v>
      </c>
      <c r="G217" s="94"/>
      <c r="H217" s="94"/>
      <c r="I217" s="94"/>
      <c r="J217" s="94"/>
      <c r="K217" s="94"/>
      <c r="L217" s="94"/>
      <c r="M217" s="94"/>
      <c r="N217" s="94"/>
      <c r="O217" s="94"/>
      <c r="P217" s="94"/>
      <c r="Q217" s="94"/>
      <c r="R217" s="94"/>
      <c r="S217" s="94"/>
      <c r="T217" s="94"/>
    </row>
    <row r="218" spans="1:20">
      <c r="A218" s="98">
        <v>1999</v>
      </c>
      <c r="B218" s="99"/>
      <c r="C218" s="99">
        <v>2139</v>
      </c>
      <c r="D218" s="99">
        <v>0.20439189189189189</v>
      </c>
      <c r="E218" s="99">
        <v>120.43918918918919</v>
      </c>
      <c r="F218" s="100">
        <v>96.211208576087571</v>
      </c>
      <c r="G218" s="94"/>
      <c r="H218" s="94"/>
      <c r="I218" s="94"/>
      <c r="J218" s="94"/>
      <c r="K218" s="94"/>
      <c r="L218" s="94"/>
      <c r="M218" s="94"/>
      <c r="N218" s="94"/>
      <c r="O218" s="94"/>
      <c r="P218" s="94"/>
      <c r="Q218" s="94"/>
      <c r="R218" s="94"/>
      <c r="S218" s="94"/>
      <c r="T218" s="94"/>
    </row>
    <row r="219" spans="1:20">
      <c r="A219" s="98">
        <v>2000</v>
      </c>
      <c r="B219" s="99"/>
      <c r="C219" s="99">
        <v>2247</v>
      </c>
      <c r="D219" s="99">
        <v>0.26520270270270269</v>
      </c>
      <c r="E219" s="99">
        <v>126.52027027027026</v>
      </c>
      <c r="F219" s="100">
        <v>101.06899750840054</v>
      </c>
      <c r="G219" s="94"/>
      <c r="H219" s="94"/>
      <c r="I219" s="94"/>
      <c r="J219" s="94"/>
      <c r="K219" s="94"/>
      <c r="L219" s="94"/>
      <c r="M219" s="94"/>
      <c r="N219" s="94"/>
      <c r="O219" s="94"/>
      <c r="P219" s="94"/>
      <c r="Q219" s="94"/>
      <c r="R219" s="94"/>
      <c r="S219" s="94"/>
      <c r="T219" s="94"/>
    </row>
    <row r="220" spans="1:20">
      <c r="A220" s="98">
        <v>2001</v>
      </c>
      <c r="B220" s="99"/>
      <c r="C220" s="99">
        <v>2339</v>
      </c>
      <c r="D220" s="99">
        <v>0.31700450450450451</v>
      </c>
      <c r="E220" s="99">
        <v>131.70045045045043</v>
      </c>
      <c r="F220" s="100">
        <v>105.20711400629678</v>
      </c>
      <c r="G220" s="94"/>
      <c r="H220" s="94"/>
      <c r="I220" s="94"/>
      <c r="J220" s="94"/>
      <c r="K220" s="94"/>
      <c r="L220" s="94"/>
      <c r="M220" s="94"/>
      <c r="N220" s="94"/>
      <c r="O220" s="94"/>
      <c r="P220" s="94"/>
      <c r="Q220" s="94"/>
      <c r="R220" s="94"/>
      <c r="S220" s="94"/>
      <c r="T220" s="94"/>
    </row>
    <row r="221" spans="1:20">
      <c r="A221" s="98">
        <v>2002</v>
      </c>
      <c r="B221" s="99">
        <v>2252</v>
      </c>
      <c r="C221" s="99">
        <v>2326</v>
      </c>
      <c r="D221" s="99">
        <v>0.30968468468468469</v>
      </c>
      <c r="E221" s="99">
        <v>130.96846846846847</v>
      </c>
      <c r="F221" s="100">
        <v>104.6223801533332</v>
      </c>
      <c r="G221" s="94"/>
      <c r="H221" s="94"/>
      <c r="I221" s="94"/>
      <c r="J221" s="94"/>
      <c r="K221" s="94"/>
      <c r="L221" s="94"/>
      <c r="M221" s="94"/>
      <c r="N221" s="94"/>
      <c r="O221" s="94"/>
      <c r="P221" s="94"/>
      <c r="Q221" s="94"/>
      <c r="R221" s="94"/>
      <c r="S221" s="94"/>
      <c r="T221" s="94"/>
    </row>
    <row r="222" spans="1:20">
      <c r="A222" s="98">
        <v>2003</v>
      </c>
      <c r="B222" s="99"/>
      <c r="C222" s="99">
        <v>2253</v>
      </c>
      <c r="D222" s="99">
        <v>4.4404973357015987E-4</v>
      </c>
      <c r="E222" s="110">
        <v>97.253523948339463</v>
      </c>
      <c r="F222" s="100">
        <v>77.689655172413808</v>
      </c>
      <c r="G222" s="94"/>
      <c r="H222" s="94"/>
      <c r="I222" s="94"/>
      <c r="J222" s="94"/>
      <c r="K222" s="94"/>
      <c r="L222" s="94"/>
      <c r="M222" s="94"/>
      <c r="N222" s="94"/>
      <c r="O222" s="94"/>
      <c r="P222" s="94"/>
      <c r="Q222" s="94"/>
      <c r="R222" s="94"/>
      <c r="S222" s="94"/>
      <c r="T222" s="94"/>
    </row>
    <row r="223" spans="1:20">
      <c r="A223" s="98">
        <v>2004</v>
      </c>
      <c r="B223" s="99"/>
      <c r="C223" s="99">
        <v>2678</v>
      </c>
      <c r="D223" s="99">
        <v>0.18916518650088809</v>
      </c>
      <c r="E223" s="110">
        <v>115.59917316185222</v>
      </c>
      <c r="F223" s="100">
        <v>92.344827586206904</v>
      </c>
      <c r="G223" s="94"/>
      <c r="H223" s="94"/>
      <c r="I223" s="94"/>
      <c r="J223" s="94"/>
      <c r="K223" s="94"/>
      <c r="L223" s="94"/>
      <c r="M223" s="94"/>
      <c r="N223" s="94"/>
      <c r="O223" s="94"/>
      <c r="P223" s="94"/>
      <c r="Q223" s="94"/>
      <c r="R223" s="94"/>
      <c r="S223" s="94"/>
      <c r="T223" s="94"/>
    </row>
    <row r="224" spans="1:20">
      <c r="A224" s="98">
        <v>2005</v>
      </c>
      <c r="B224" s="99"/>
      <c r="C224" s="99">
        <v>2724</v>
      </c>
      <c r="D224" s="99">
        <v>0.20959147424511546</v>
      </c>
      <c r="E224" s="110">
        <v>117.58481990025595</v>
      </c>
      <c r="F224" s="100">
        <v>93.931034482758619</v>
      </c>
      <c r="G224" s="94"/>
      <c r="H224" s="94"/>
      <c r="I224" s="94"/>
      <c r="J224" s="94"/>
      <c r="K224" s="94"/>
      <c r="L224" s="94"/>
      <c r="M224" s="94"/>
      <c r="N224" s="94"/>
      <c r="O224" s="94"/>
      <c r="P224" s="94"/>
      <c r="Q224" s="94"/>
      <c r="R224" s="94"/>
      <c r="S224" s="94"/>
      <c r="T224" s="94"/>
    </row>
    <row r="225" spans="1:20">
      <c r="A225" s="98">
        <v>2006</v>
      </c>
      <c r="B225" s="99"/>
      <c r="C225" s="99">
        <v>2775</v>
      </c>
      <c r="D225" s="99">
        <v>0.2322380106571936</v>
      </c>
      <c r="E225" s="110">
        <v>119.78629780587748</v>
      </c>
      <c r="F225" s="100">
        <v>95.689655172413794</v>
      </c>
      <c r="G225" s="94"/>
      <c r="H225" s="94"/>
      <c r="I225" s="94"/>
      <c r="J225" s="94"/>
      <c r="K225" s="94"/>
      <c r="L225" s="94"/>
      <c r="M225" s="94"/>
      <c r="N225" s="94"/>
      <c r="O225" s="94"/>
      <c r="P225" s="94"/>
      <c r="Q225" s="94"/>
      <c r="R225" s="94"/>
      <c r="S225" s="94"/>
      <c r="T225" s="94"/>
    </row>
    <row r="226" spans="1:20">
      <c r="A226" s="98">
        <v>2007</v>
      </c>
      <c r="B226" s="99">
        <v>2718</v>
      </c>
      <c r="C226" s="99">
        <v>2900</v>
      </c>
      <c r="D226" s="99">
        <v>0.28774422735346361</v>
      </c>
      <c r="E226" s="110">
        <v>125.18207698632241</v>
      </c>
      <c r="F226" s="100">
        <v>100</v>
      </c>
      <c r="G226" s="94"/>
      <c r="H226" s="94"/>
      <c r="I226" s="94"/>
      <c r="J226" s="94"/>
      <c r="K226" s="94"/>
      <c r="L226" s="94"/>
      <c r="M226" s="94"/>
      <c r="N226" s="94"/>
      <c r="O226" s="94"/>
      <c r="P226" s="94"/>
      <c r="Q226" s="94"/>
      <c r="R226" s="94"/>
      <c r="S226" s="94"/>
      <c r="T226" s="94"/>
    </row>
    <row r="227" spans="1:20" ht="15.75" thickBot="1">
      <c r="A227" s="101">
        <v>2008</v>
      </c>
      <c r="B227" s="102"/>
      <c r="C227" s="102">
        <v>2332</v>
      </c>
      <c r="D227" s="102">
        <v>-0.14201618837380428</v>
      </c>
      <c r="E227" s="108">
        <v>107.40419556000879</v>
      </c>
      <c r="F227" s="103">
        <v>85.798381162619577</v>
      </c>
      <c r="G227" s="94"/>
      <c r="H227" s="94"/>
      <c r="I227" s="94"/>
      <c r="J227" s="94"/>
      <c r="K227" s="94"/>
      <c r="L227" s="94"/>
      <c r="M227" s="94"/>
      <c r="N227" s="94"/>
      <c r="O227" s="94"/>
      <c r="P227" s="94"/>
      <c r="Q227" s="94"/>
      <c r="R227" s="94"/>
      <c r="S227" s="94"/>
      <c r="T227" s="94"/>
    </row>
    <row r="228" spans="1:20" ht="15.75" thickBot="1">
      <c r="A228" s="95"/>
      <c r="B228" s="95"/>
      <c r="C228" s="95"/>
      <c r="D228" s="95"/>
      <c r="E228" s="95"/>
      <c r="F228" s="95"/>
      <c r="G228" s="94"/>
      <c r="H228" s="94"/>
      <c r="I228" s="94"/>
      <c r="J228" s="94"/>
      <c r="K228" s="94"/>
      <c r="L228" s="94"/>
      <c r="M228" s="94"/>
      <c r="N228" s="94"/>
      <c r="O228" s="94"/>
      <c r="P228" s="94"/>
      <c r="Q228" s="94"/>
      <c r="R228" s="94"/>
      <c r="S228" s="94"/>
      <c r="T228" s="94"/>
    </row>
    <row r="229" spans="1:20">
      <c r="A229" s="364" t="s">
        <v>350</v>
      </c>
      <c r="B229" s="365"/>
      <c r="C229" s="365"/>
      <c r="D229" s="365"/>
      <c r="E229" s="365"/>
      <c r="F229" s="366"/>
      <c r="G229" s="94"/>
      <c r="H229" s="94"/>
      <c r="I229" s="94"/>
      <c r="J229" s="94"/>
      <c r="K229" s="94"/>
      <c r="L229" s="94"/>
      <c r="M229" s="94"/>
      <c r="N229" s="94"/>
      <c r="O229" s="94"/>
      <c r="P229" s="94"/>
      <c r="Q229" s="94"/>
      <c r="R229" s="94"/>
      <c r="S229" s="94"/>
      <c r="T229" s="94"/>
    </row>
    <row r="230" spans="1:20">
      <c r="A230" s="98"/>
      <c r="B230" s="99"/>
      <c r="C230" s="99"/>
      <c r="D230" s="99"/>
      <c r="E230" s="99"/>
      <c r="F230" s="100"/>
      <c r="G230" s="94"/>
      <c r="H230" s="94"/>
      <c r="I230" s="94"/>
      <c r="J230" s="94"/>
      <c r="K230" s="94"/>
      <c r="L230" s="94"/>
      <c r="M230" s="94"/>
      <c r="N230" s="94"/>
      <c r="O230" s="94"/>
      <c r="P230" s="94"/>
      <c r="Q230" s="94"/>
      <c r="R230" s="94"/>
      <c r="S230" s="94"/>
      <c r="T230" s="94"/>
    </row>
    <row r="231" spans="1:20">
      <c r="A231" s="98"/>
      <c r="B231" s="99" t="s">
        <v>198</v>
      </c>
      <c r="C231" s="99" t="s">
        <v>199</v>
      </c>
      <c r="D231" s="99"/>
      <c r="E231" s="99"/>
      <c r="F231" s="100" t="s">
        <v>200</v>
      </c>
      <c r="G231" s="94"/>
      <c r="H231" s="94"/>
      <c r="I231" s="94"/>
      <c r="J231" s="94"/>
      <c r="K231" s="94"/>
      <c r="L231" s="94"/>
      <c r="M231" s="94"/>
      <c r="N231" s="94"/>
      <c r="O231" s="94"/>
      <c r="P231" s="94"/>
      <c r="Q231" s="94"/>
      <c r="R231" s="94"/>
      <c r="S231" s="94"/>
      <c r="T231" s="94"/>
    </row>
    <row r="232" spans="1:20">
      <c r="A232" s="98">
        <v>1997</v>
      </c>
      <c r="B232" s="99">
        <v>1754</v>
      </c>
      <c r="C232" s="99">
        <v>1754</v>
      </c>
      <c r="D232" s="99"/>
      <c r="E232" s="99">
        <v>100</v>
      </c>
      <c r="F232" s="100">
        <v>47.692460796877796</v>
      </c>
      <c r="G232" s="94"/>
      <c r="H232" s="94"/>
      <c r="I232" s="94"/>
      <c r="J232" s="94"/>
      <c r="K232" s="94"/>
      <c r="L232" s="94"/>
      <c r="M232" s="94"/>
      <c r="N232" s="94"/>
      <c r="O232" s="94"/>
      <c r="P232" s="94"/>
      <c r="Q232" s="94"/>
      <c r="R232" s="94"/>
      <c r="S232" s="94"/>
      <c r="T232" s="94"/>
    </row>
    <row r="233" spans="1:20">
      <c r="A233" s="98">
        <v>1998</v>
      </c>
      <c r="B233" s="99"/>
      <c r="C233" s="99">
        <v>2439</v>
      </c>
      <c r="D233" s="99">
        <v>0.39053591790193842</v>
      </c>
      <c r="E233" s="99">
        <v>139.05359179019382</v>
      </c>
      <c r="F233" s="100">
        <v>66.318079751188677</v>
      </c>
      <c r="G233" s="94"/>
      <c r="H233" s="94"/>
      <c r="I233" s="94"/>
      <c r="J233" s="94"/>
      <c r="K233" s="94"/>
      <c r="L233" s="94"/>
      <c r="M233" s="94"/>
      <c r="N233" s="94"/>
      <c r="O233" s="94"/>
      <c r="P233" s="94"/>
      <c r="Q233" s="94"/>
      <c r="R233" s="94"/>
      <c r="S233" s="94"/>
      <c r="T233" s="94"/>
    </row>
    <row r="234" spans="1:20">
      <c r="A234" s="98">
        <v>1999</v>
      </c>
      <c r="B234" s="99"/>
      <c r="C234" s="99">
        <v>2509</v>
      </c>
      <c r="D234" s="99">
        <v>0.43044469783352335</v>
      </c>
      <c r="E234" s="99">
        <v>143.04446978335235</v>
      </c>
      <c r="F234" s="100">
        <v>68.221427673527032</v>
      </c>
      <c r="G234" s="94"/>
      <c r="H234" s="94"/>
      <c r="I234" s="94"/>
      <c r="J234" s="94"/>
      <c r="K234" s="94"/>
      <c r="L234" s="94"/>
      <c r="M234" s="94"/>
      <c r="N234" s="94"/>
      <c r="O234" s="94"/>
      <c r="P234" s="94"/>
      <c r="Q234" s="94"/>
      <c r="R234" s="94"/>
      <c r="S234" s="94"/>
      <c r="T234" s="94"/>
    </row>
    <row r="235" spans="1:20">
      <c r="A235" s="98">
        <v>2000</v>
      </c>
      <c r="B235" s="99"/>
      <c r="C235" s="99">
        <v>2251</v>
      </c>
      <c r="D235" s="99">
        <v>0.28335233751425315</v>
      </c>
      <c r="E235" s="99">
        <v>128.33523375142533</v>
      </c>
      <c r="F235" s="100">
        <v>61.20623104548001</v>
      </c>
      <c r="G235" s="94"/>
      <c r="H235" s="94"/>
      <c r="I235" s="94"/>
      <c r="J235" s="94"/>
      <c r="K235" s="94"/>
      <c r="L235" s="94"/>
      <c r="M235" s="94"/>
      <c r="N235" s="94"/>
      <c r="O235" s="94"/>
      <c r="P235" s="94"/>
      <c r="Q235" s="94"/>
      <c r="R235" s="94"/>
      <c r="S235" s="94"/>
      <c r="T235" s="94"/>
    </row>
    <row r="236" spans="1:20">
      <c r="A236" s="98">
        <v>2001</v>
      </c>
      <c r="B236" s="99"/>
      <c r="C236" s="99">
        <v>2315</v>
      </c>
      <c r="D236" s="99">
        <v>0.31984036488027368</v>
      </c>
      <c r="E236" s="99">
        <v>131.98403648802736</v>
      </c>
      <c r="F236" s="100">
        <v>62.946434860189335</v>
      </c>
      <c r="G236" s="94"/>
      <c r="H236" s="94"/>
      <c r="I236" s="94"/>
      <c r="J236" s="94"/>
      <c r="K236" s="94"/>
      <c r="L236" s="94"/>
      <c r="M236" s="94"/>
      <c r="N236" s="94"/>
      <c r="O236" s="94"/>
      <c r="P236" s="94"/>
      <c r="Q236" s="94"/>
      <c r="R236" s="94"/>
      <c r="S236" s="94"/>
      <c r="T236" s="94"/>
    </row>
    <row r="237" spans="1:20">
      <c r="A237" s="98">
        <v>2002</v>
      </c>
      <c r="B237" s="99">
        <v>1816</v>
      </c>
      <c r="C237" s="99">
        <v>2364</v>
      </c>
      <c r="D237" s="99">
        <v>0.34777651083238315</v>
      </c>
      <c r="E237" s="99">
        <v>134.77765108323831</v>
      </c>
      <c r="F237" s="100">
        <v>64.278778405826174</v>
      </c>
      <c r="G237" s="94"/>
      <c r="H237" s="94"/>
      <c r="I237" s="94"/>
      <c r="J237" s="94"/>
      <c r="K237" s="94"/>
      <c r="L237" s="94"/>
      <c r="M237" s="94"/>
      <c r="N237" s="94"/>
      <c r="O237" s="94"/>
      <c r="P237" s="94"/>
      <c r="Q237" s="94"/>
      <c r="R237" s="94"/>
      <c r="S237" s="94"/>
      <c r="T237" s="94"/>
    </row>
    <row r="238" spans="1:20">
      <c r="A238" s="98">
        <v>2003</v>
      </c>
      <c r="B238" s="99"/>
      <c r="C238" s="99">
        <v>2685</v>
      </c>
      <c r="D238" s="99">
        <v>0.4785242290748899</v>
      </c>
      <c r="E238" s="110">
        <v>143.72786919851072</v>
      </c>
      <c r="F238" s="100">
        <v>68.547357671687521</v>
      </c>
      <c r="G238" s="94"/>
      <c r="H238" s="94"/>
      <c r="I238" s="94"/>
      <c r="J238" s="94"/>
      <c r="K238" s="94"/>
      <c r="L238" s="94"/>
      <c r="M238" s="94"/>
      <c r="N238" s="94"/>
      <c r="O238" s="94"/>
      <c r="P238" s="94"/>
      <c r="Q238" s="94"/>
      <c r="R238" s="94"/>
      <c r="S238" s="94"/>
      <c r="T238" s="94"/>
    </row>
    <row r="239" spans="1:20">
      <c r="A239" s="98">
        <v>2004</v>
      </c>
      <c r="B239" s="99"/>
      <c r="C239" s="99">
        <v>2488</v>
      </c>
      <c r="D239" s="99">
        <v>0.37004405286343611</v>
      </c>
      <c r="E239" s="110">
        <v>133.18247246402035</v>
      </c>
      <c r="F239" s="100">
        <v>63.517998468215467</v>
      </c>
      <c r="G239" s="94"/>
      <c r="H239" s="94"/>
      <c r="I239" s="94"/>
      <c r="J239" s="94"/>
      <c r="K239" s="94"/>
      <c r="L239" s="94"/>
      <c r="M239" s="94"/>
      <c r="N239" s="94"/>
      <c r="O239" s="94"/>
      <c r="P239" s="94"/>
      <c r="Q239" s="94"/>
      <c r="R239" s="94"/>
      <c r="S239" s="94"/>
      <c r="T239" s="94"/>
    </row>
    <row r="240" spans="1:20">
      <c r="A240" s="98">
        <v>2005</v>
      </c>
      <c r="B240" s="99"/>
      <c r="C240" s="99">
        <v>2810</v>
      </c>
      <c r="D240" s="99">
        <v>0.54735682819383258</v>
      </c>
      <c r="E240" s="110">
        <v>150.41911078130917</v>
      </c>
      <c r="F240" s="100">
        <v>71.738575440388061</v>
      </c>
      <c r="G240" s="94"/>
      <c r="H240" s="94"/>
      <c r="I240" s="94"/>
      <c r="J240" s="94"/>
      <c r="K240" s="94"/>
      <c r="L240" s="94"/>
      <c r="M240" s="94"/>
      <c r="N240" s="94"/>
      <c r="O240" s="94"/>
      <c r="P240" s="94"/>
      <c r="Q240" s="94"/>
      <c r="R240" s="94"/>
      <c r="S240" s="94"/>
      <c r="T240" s="94"/>
    </row>
    <row r="241" spans="1:20">
      <c r="A241" s="98">
        <v>2006</v>
      </c>
      <c r="B241" s="99"/>
      <c r="C241" s="99">
        <v>3096</v>
      </c>
      <c r="D241" s="99">
        <v>0.70484581497797361</v>
      </c>
      <c r="E241" s="110">
        <v>165.72867152275205</v>
      </c>
      <c r="F241" s="100">
        <v>79.040081695174905</v>
      </c>
      <c r="G241" s="94"/>
      <c r="H241" s="94"/>
      <c r="I241" s="94"/>
      <c r="J241" s="94"/>
      <c r="K241" s="94"/>
      <c r="L241" s="94"/>
      <c r="M241" s="94"/>
      <c r="N241" s="94"/>
      <c r="O241" s="94"/>
      <c r="P241" s="94"/>
      <c r="Q241" s="94"/>
      <c r="R241" s="94"/>
      <c r="S241" s="94"/>
      <c r="T241" s="94"/>
    </row>
    <row r="242" spans="1:20">
      <c r="A242" s="98">
        <v>2007</v>
      </c>
      <c r="B242" s="99">
        <v>3316</v>
      </c>
      <c r="C242" s="99">
        <v>3917</v>
      </c>
      <c r="D242" s="99">
        <v>1.1569383259911894</v>
      </c>
      <c r="E242" s="110">
        <v>209.67674623857224</v>
      </c>
      <c r="F242" s="100">
        <v>100</v>
      </c>
      <c r="G242" s="94"/>
      <c r="H242" s="94"/>
      <c r="I242" s="94"/>
      <c r="J242" s="94"/>
      <c r="K242" s="94"/>
      <c r="L242" s="94"/>
      <c r="M242" s="94"/>
      <c r="N242" s="94"/>
      <c r="O242" s="94"/>
      <c r="P242" s="94"/>
      <c r="Q242" s="94"/>
      <c r="R242" s="94"/>
      <c r="S242" s="94"/>
      <c r="T242" s="94"/>
    </row>
    <row r="243" spans="1:20" ht="15.75" thickBot="1">
      <c r="A243" s="101">
        <v>2008</v>
      </c>
      <c r="B243" s="102"/>
      <c r="C243" s="102">
        <v>5921</v>
      </c>
      <c r="D243" s="102">
        <v>0.78558504221954162</v>
      </c>
      <c r="E243" s="108">
        <v>374.39566178485711</v>
      </c>
      <c r="F243" s="103">
        <v>178.55850422195417</v>
      </c>
      <c r="G243" s="94"/>
      <c r="H243" s="94"/>
      <c r="I243" s="94"/>
      <c r="J243" s="94"/>
      <c r="K243" s="94"/>
      <c r="L243" s="94"/>
      <c r="M243" s="94"/>
      <c r="N243" s="94"/>
      <c r="O243" s="94"/>
      <c r="P243" s="94"/>
      <c r="Q243" s="94"/>
      <c r="R243" s="94"/>
      <c r="S243" s="94"/>
      <c r="T243" s="94"/>
    </row>
    <row r="244" spans="1:20">
      <c r="A244" s="94"/>
      <c r="B244" s="94"/>
      <c r="C244" s="94"/>
      <c r="D244" s="94"/>
      <c r="E244" s="94"/>
      <c r="F244" s="94"/>
      <c r="G244" s="94"/>
      <c r="H244" s="94"/>
      <c r="I244" s="94"/>
      <c r="J244" s="94"/>
      <c r="K244" s="94"/>
      <c r="L244" s="94"/>
      <c r="M244" s="94"/>
    </row>
    <row r="245" spans="1:20">
      <c r="A245" s="94"/>
      <c r="B245" s="94"/>
      <c r="C245" s="94"/>
      <c r="D245" s="94"/>
      <c r="E245" s="94"/>
      <c r="F245" s="94"/>
      <c r="G245" s="94"/>
      <c r="H245" s="94"/>
      <c r="I245" s="94"/>
      <c r="J245" s="94"/>
      <c r="K245" s="94"/>
      <c r="L245" s="94"/>
      <c r="M245" s="94"/>
    </row>
    <row r="246" spans="1:20">
      <c r="A246" s="94"/>
      <c r="B246" s="94"/>
      <c r="C246" s="94"/>
      <c r="D246" s="94"/>
      <c r="E246" s="94"/>
      <c r="F246" s="94"/>
      <c r="G246" s="94"/>
      <c r="H246" s="94"/>
      <c r="I246" s="94"/>
      <c r="J246" s="94"/>
      <c r="K246" s="94"/>
      <c r="L246" s="94"/>
      <c r="M246" s="94"/>
    </row>
    <row r="247" spans="1:20">
      <c r="A247" s="94"/>
      <c r="B247" s="94"/>
      <c r="C247" s="94"/>
      <c r="D247" s="94"/>
      <c r="E247" s="94"/>
      <c r="F247" s="94"/>
      <c r="G247" s="94"/>
      <c r="H247" s="94"/>
      <c r="I247" s="94"/>
      <c r="J247" s="94"/>
      <c r="K247" s="94"/>
      <c r="L247" s="94"/>
      <c r="M247" s="94"/>
    </row>
    <row r="248" spans="1:20">
      <c r="A248" s="94"/>
      <c r="B248" s="94"/>
      <c r="C248" s="94"/>
      <c r="D248" s="94"/>
      <c r="E248" s="94"/>
      <c r="F248" s="94"/>
      <c r="G248" s="94"/>
      <c r="H248" s="94"/>
      <c r="I248" s="94"/>
      <c r="J248" s="94"/>
      <c r="K248" s="94"/>
      <c r="L248" s="94"/>
      <c r="M248" s="94"/>
    </row>
    <row r="249" spans="1:20">
      <c r="A249" s="94"/>
      <c r="B249" s="94"/>
      <c r="C249" s="94"/>
      <c r="D249" s="94"/>
      <c r="E249" s="94"/>
      <c r="F249" s="94"/>
      <c r="G249" s="94"/>
      <c r="H249" s="94"/>
      <c r="I249" s="94"/>
      <c r="J249" s="94"/>
      <c r="K249" s="94"/>
      <c r="L249" s="94"/>
      <c r="M249" s="94"/>
    </row>
    <row r="250" spans="1:20">
      <c r="A250" s="94"/>
      <c r="B250" s="94"/>
      <c r="C250" s="94"/>
      <c r="D250" s="94"/>
      <c r="E250" s="94"/>
      <c r="F250" s="94"/>
      <c r="G250" s="94"/>
      <c r="H250" s="94"/>
      <c r="I250" s="94"/>
      <c r="J250" s="94"/>
      <c r="K250" s="94"/>
      <c r="L250" s="94"/>
      <c r="M250" s="94"/>
    </row>
    <row r="251" spans="1:20">
      <c r="A251" s="94"/>
      <c r="B251" s="94"/>
      <c r="C251" s="94"/>
      <c r="D251" s="94"/>
      <c r="E251" s="94"/>
      <c r="F251" s="94"/>
      <c r="G251" s="94"/>
      <c r="H251" s="94"/>
      <c r="I251" s="94"/>
      <c r="J251" s="94"/>
      <c r="K251" s="94"/>
      <c r="L251" s="94"/>
      <c r="M251" s="94"/>
    </row>
    <row r="252" spans="1:20">
      <c r="A252" s="94"/>
      <c r="B252" s="94"/>
      <c r="C252" s="94"/>
      <c r="D252" s="94"/>
      <c r="E252" s="94"/>
      <c r="F252" s="94"/>
      <c r="G252" s="94"/>
      <c r="H252" s="94"/>
      <c r="I252" s="94"/>
      <c r="J252" s="94"/>
      <c r="K252" s="94"/>
      <c r="L252" s="94"/>
      <c r="M252" s="94"/>
    </row>
    <row r="253" spans="1:20">
      <c r="A253" s="94"/>
      <c r="B253" s="94"/>
      <c r="C253" s="94"/>
      <c r="D253" s="94"/>
      <c r="E253" s="94"/>
      <c r="F253" s="94"/>
      <c r="G253" s="94"/>
      <c r="H253" s="94"/>
      <c r="I253" s="94"/>
      <c r="J253" s="94"/>
      <c r="K253" s="94"/>
      <c r="L253" s="94"/>
      <c r="M253" s="94"/>
    </row>
    <row r="254" spans="1:20">
      <c r="A254" s="94"/>
      <c r="B254" s="94"/>
      <c r="C254" s="94"/>
      <c r="D254" s="94"/>
      <c r="E254" s="94"/>
      <c r="F254" s="94"/>
      <c r="G254" s="94"/>
      <c r="H254" s="94"/>
      <c r="I254" s="94"/>
      <c r="J254" s="94"/>
      <c r="K254" s="94"/>
      <c r="L254" s="94"/>
      <c r="M254" s="94"/>
    </row>
    <row r="255" spans="1:20">
      <c r="A255" s="94"/>
      <c r="B255" s="94"/>
      <c r="C255" s="94"/>
      <c r="D255" s="94"/>
      <c r="E255" s="94"/>
      <c r="F255" s="94"/>
      <c r="G255" s="94"/>
      <c r="H255" s="94"/>
      <c r="I255" s="94"/>
      <c r="J255" s="94"/>
      <c r="K255" s="94"/>
      <c r="L255" s="94"/>
      <c r="M255" s="94"/>
    </row>
    <row r="256" spans="1:20">
      <c r="A256" s="94"/>
      <c r="B256" s="94"/>
      <c r="C256" s="94"/>
      <c r="D256" s="94"/>
      <c r="E256" s="94"/>
      <c r="F256" s="94"/>
      <c r="G256" s="94"/>
      <c r="H256" s="94"/>
      <c r="I256" s="94"/>
      <c r="J256" s="94"/>
      <c r="K256" s="94"/>
      <c r="L256" s="94"/>
      <c r="M256" s="94"/>
    </row>
    <row r="257" spans="1:13">
      <c r="A257" s="94"/>
      <c r="B257" s="94"/>
      <c r="C257" s="94"/>
      <c r="D257" s="94"/>
      <c r="E257" s="94"/>
      <c r="F257" s="94"/>
      <c r="G257" s="94"/>
      <c r="H257" s="94"/>
      <c r="I257" s="94"/>
      <c r="J257" s="94"/>
      <c r="K257" s="94"/>
      <c r="L257" s="94"/>
      <c r="M257" s="94"/>
    </row>
    <row r="258" spans="1:13">
      <c r="A258" s="94"/>
      <c r="B258" s="94"/>
      <c r="C258" s="94"/>
      <c r="D258" s="94"/>
      <c r="E258" s="94"/>
      <c r="F258" s="94"/>
      <c r="G258" s="94"/>
      <c r="H258" s="94"/>
      <c r="I258" s="94"/>
      <c r="J258" s="94"/>
      <c r="K258" s="94"/>
      <c r="L258" s="94"/>
      <c r="M258" s="94"/>
    </row>
    <row r="259" spans="1:13">
      <c r="A259" s="94"/>
      <c r="B259" s="94"/>
      <c r="C259" s="94"/>
      <c r="D259" s="94"/>
      <c r="E259" s="94"/>
      <c r="F259" s="94"/>
      <c r="G259" s="94"/>
      <c r="H259" s="94"/>
      <c r="I259" s="94"/>
      <c r="J259" s="94"/>
      <c r="K259" s="94"/>
      <c r="L259" s="94"/>
      <c r="M259" s="94"/>
    </row>
  </sheetData>
  <mergeCells count="23">
    <mergeCell ref="A3:F3"/>
    <mergeCell ref="A149:F149"/>
    <mergeCell ref="A19:F19"/>
    <mergeCell ref="A35:F35"/>
    <mergeCell ref="A53:F53"/>
    <mergeCell ref="A69:F69"/>
    <mergeCell ref="A133:F133"/>
    <mergeCell ref="A101:F101"/>
    <mergeCell ref="H53:M53"/>
    <mergeCell ref="O53:T53"/>
    <mergeCell ref="A85:F85"/>
    <mergeCell ref="H69:M69"/>
    <mergeCell ref="H85:M85"/>
    <mergeCell ref="O69:T69"/>
    <mergeCell ref="O85:T85"/>
    <mergeCell ref="A213:F213"/>
    <mergeCell ref="A229:F229"/>
    <mergeCell ref="A165:F165"/>
    <mergeCell ref="H101:M101"/>
    <mergeCell ref="O101:T101"/>
    <mergeCell ref="A117:F117"/>
    <mergeCell ref="A181:F181"/>
    <mergeCell ref="A197:F197"/>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XFD27"/>
  <sheetViews>
    <sheetView view="pageLayout" workbookViewId="0">
      <selection activeCell="A11" sqref="A11:A13"/>
    </sheetView>
  </sheetViews>
  <sheetFormatPr defaultRowHeight="15"/>
  <cols>
    <col min="1" max="1" width="34.85546875" style="318" customWidth="1"/>
    <col min="2" max="2" width="9.42578125" style="318" customWidth="1"/>
    <col min="3" max="3" width="20.28515625" style="318" customWidth="1"/>
    <col min="4" max="4" width="24" style="318" customWidth="1"/>
    <col min="5" max="5" width="21" style="318" customWidth="1"/>
    <col min="6" max="16384" width="9.140625" style="318"/>
  </cols>
  <sheetData>
    <row r="1" spans="1:5" ht="30">
      <c r="A1" s="333" t="s">
        <v>247</v>
      </c>
      <c r="B1" s="322" t="s">
        <v>238</v>
      </c>
      <c r="C1" s="322" t="s">
        <v>240</v>
      </c>
      <c r="D1" s="322" t="s">
        <v>241</v>
      </c>
      <c r="E1" s="249" t="s">
        <v>428</v>
      </c>
    </row>
    <row r="2" spans="1:5">
      <c r="A2" s="341" t="s">
        <v>418</v>
      </c>
      <c r="B2" s="341"/>
      <c r="C2" s="341"/>
      <c r="D2" s="341"/>
      <c r="E2" s="341"/>
    </row>
    <row r="3" spans="1:5" ht="23.25" customHeight="1">
      <c r="A3" s="333" t="s">
        <v>135</v>
      </c>
      <c r="B3" s="334">
        <f>'T-1'!X30</f>
        <v>2.288251436126898</v>
      </c>
      <c r="C3" s="334">
        <f>'T-1'!U30</f>
        <v>4.1674714851272388</v>
      </c>
      <c r="D3" s="334">
        <f>'T-1'!V30</f>
        <v>1.4409181548027616</v>
      </c>
      <c r="E3" s="250">
        <f>'T-1'!W30</f>
        <v>-0.75703842678263022</v>
      </c>
    </row>
    <row r="4" spans="1:5" ht="24.75" customHeight="1">
      <c r="A4" s="333" t="s">
        <v>245</v>
      </c>
      <c r="B4" s="334">
        <f>'T-2'!V30</f>
        <v>2.3151168762094665</v>
      </c>
      <c r="C4" s="334">
        <f>'T-2'!S30</f>
        <v>3.1508587552253164</v>
      </c>
      <c r="D4" s="334">
        <f>'T-2'!T30</f>
        <v>1.3235855401679153</v>
      </c>
      <c r="E4" s="250">
        <f>'T-2'!U30</f>
        <v>-0.755136772135101</v>
      </c>
    </row>
    <row r="5" spans="1:5" ht="23.25" customHeight="1">
      <c r="A5" s="333" t="s">
        <v>248</v>
      </c>
      <c r="B5" s="334">
        <f>'T-3'!V30</f>
        <v>0.5460053320232694</v>
      </c>
      <c r="C5" s="334">
        <f>'T-3'!S30</f>
        <v>1.5531296855111787</v>
      </c>
      <c r="D5" s="334">
        <f>'T-3'!O30</f>
        <v>0.48431993433120102</v>
      </c>
      <c r="E5" s="250">
        <f>'T-3'!Q30</f>
        <v>-0.16849237660852001</v>
      </c>
    </row>
    <row r="6" spans="1:5" ht="39.75" customHeight="1">
      <c r="A6" s="333" t="s">
        <v>11</v>
      </c>
      <c r="B6" s="334">
        <f>'T-4'!V30</f>
        <v>-0.99204323536189465</v>
      </c>
      <c r="C6" s="334">
        <f>'T-4'!S30</f>
        <v>5.7412193024730662E-2</v>
      </c>
      <c r="D6" s="334">
        <f>'T-4'!T30</f>
        <v>-3.7337925547481055</v>
      </c>
      <c r="E6" s="250">
        <f>'T-4'!U30</f>
        <v>4.3926791044392788</v>
      </c>
    </row>
    <row r="7" spans="1:5" ht="28.5" customHeight="1">
      <c r="A7" s="333" t="s">
        <v>98</v>
      </c>
      <c r="B7" s="334">
        <f>'T-5'!V30</f>
        <v>-3.1099282567451869</v>
      </c>
      <c r="C7" s="334">
        <f>'T-5'!S30</f>
        <v>-1.1664890359959545</v>
      </c>
      <c r="D7" s="334">
        <f>'T-5'!T30</f>
        <v>-3.3560679343124233</v>
      </c>
      <c r="E7" s="250">
        <f>'T-5'!U30</f>
        <v>0.52576437106199858</v>
      </c>
    </row>
    <row r="8" spans="1:5" ht="24" customHeight="1">
      <c r="A8" s="333" t="s">
        <v>46</v>
      </c>
      <c r="B8" s="334">
        <f>'T-6'!V30</f>
        <v>-2.270233802689392</v>
      </c>
      <c r="C8" s="334">
        <f>'T-6'!S30</f>
        <v>0.14036761433817713</v>
      </c>
      <c r="D8" s="334">
        <f>'T-6'!T30</f>
        <v>-2.8639107124647012</v>
      </c>
      <c r="E8" s="250">
        <f>'T-6'!U30</f>
        <v>1.656014245334303</v>
      </c>
    </row>
    <row r="9" spans="1:5" ht="36" customHeight="1">
      <c r="A9" s="333" t="s">
        <v>249</v>
      </c>
      <c r="B9" s="334">
        <f>'T-10'!V30</f>
        <v>-0.75367250412158304</v>
      </c>
      <c r="C9" s="334">
        <f>'T-10'!S30</f>
        <v>-0.21163862453449367</v>
      </c>
      <c r="D9" s="334">
        <f>'T-10'!T30</f>
        <v>-1.6857227275790643</v>
      </c>
      <c r="E9" s="250">
        <f>'T-10'!U30</f>
        <v>-1.9592393009082221</v>
      </c>
    </row>
    <row r="10" spans="1:5" ht="20.25" customHeight="1">
      <c r="A10" s="341" t="s">
        <v>419</v>
      </c>
      <c r="B10" s="341"/>
      <c r="C10" s="341"/>
      <c r="D10" s="341"/>
      <c r="E10" s="341"/>
    </row>
    <row r="11" spans="1:5" ht="29.25" customHeight="1">
      <c r="A11" s="333" t="s">
        <v>250</v>
      </c>
      <c r="B11" s="334">
        <f>'T-12'!AB30</f>
        <v>2.6710376303475059</v>
      </c>
      <c r="C11" s="334">
        <f>'T-12'!Y30</f>
        <v>3.6302672440092998</v>
      </c>
      <c r="D11" s="334">
        <f>'T-12'!Z30</f>
        <v>1.971829865375696</v>
      </c>
      <c r="E11" s="250">
        <f>'T-12'!AA30</f>
        <v>-2.2669663446885147</v>
      </c>
    </row>
    <row r="12" spans="1:5" ht="26.25" customHeight="1">
      <c r="A12" s="333" t="s">
        <v>251</v>
      </c>
      <c r="B12" s="334">
        <f>'T-13'!AD30</f>
        <v>2.5747514419403927</v>
      </c>
      <c r="C12" s="334">
        <f>'T-13'!AA30</f>
        <v>2.4972903497064491</v>
      </c>
      <c r="D12" s="334">
        <f>'T-13'!AB30</f>
        <v>3.6233876423639177</v>
      </c>
      <c r="E12" s="250">
        <f>'T-13'!AC30</f>
        <v>-4.6065385260101843</v>
      </c>
    </row>
    <row r="13" spans="1:5" ht="35.25" customHeight="1">
      <c r="A13" s="333" t="s">
        <v>252</v>
      </c>
      <c r="B13" s="334">
        <f>'T-14'!AD30</f>
        <v>-0.83573341937702716</v>
      </c>
      <c r="C13" s="334">
        <f>'T-14'!AA30</f>
        <v>-1.2819963569761339</v>
      </c>
      <c r="D13" s="334">
        <f>'T-14'!AB30</f>
        <v>-0.57047186080186885</v>
      </c>
      <c r="E13" s="250">
        <f>'T-14'!AC30</f>
        <v>-2.0828478431503483</v>
      </c>
    </row>
    <row r="14" spans="1:5" ht="12.75" customHeight="1">
      <c r="A14" s="333"/>
      <c r="B14" s="334"/>
      <c r="C14" s="334"/>
      <c r="D14" s="334"/>
      <c r="E14" s="250"/>
    </row>
    <row r="15" spans="1:5" ht="29.25" customHeight="1">
      <c r="A15" s="333" t="s">
        <v>407</v>
      </c>
      <c r="B15" s="334">
        <f>'T-16'!I30</f>
        <v>0.10321343078882883</v>
      </c>
      <c r="C15" s="334">
        <f>'T-16'!F30</f>
        <v>1.3805203300388369</v>
      </c>
      <c r="D15" s="334">
        <f>'T-16'!G30</f>
        <v>-1.0001699456621216</v>
      </c>
      <c r="E15" s="250" t="str">
        <f>'T-16'!H30</f>
        <v>-</v>
      </c>
    </row>
    <row r="16" spans="1:5" ht="12" customHeight="1">
      <c r="A16" s="333"/>
      <c r="B16" s="334"/>
      <c r="C16" s="334"/>
      <c r="D16" s="334"/>
      <c r="E16" s="250"/>
    </row>
    <row r="17" spans="1:16384" ht="20.25" customHeight="1">
      <c r="A17" s="333" t="s">
        <v>426</v>
      </c>
      <c r="B17" s="251">
        <f>AVERAGE(B3:B9,B11:B13)</f>
        <v>0.24335514983524481</v>
      </c>
      <c r="C17" s="251">
        <f t="shared" ref="C17:E17" si="0">AVERAGE(C3:C9,C11:C13)</f>
        <v>1.2536673309435808</v>
      </c>
      <c r="D17" s="251">
        <f t="shared" si="0"/>
        <v>-0.33659246528646708</v>
      </c>
      <c r="E17" s="251">
        <f t="shared" si="0"/>
        <v>-0.60218018694479403</v>
      </c>
      <c r="F17" s="333"/>
      <c r="G17" s="333"/>
      <c r="H17" s="333"/>
      <c r="I17" s="333"/>
      <c r="J17" s="333"/>
      <c r="K17" s="333"/>
      <c r="L17" s="333"/>
      <c r="M17" s="333"/>
      <c r="N17" s="333"/>
      <c r="O17" s="333"/>
      <c r="P17" s="333"/>
      <c r="Q17" s="333"/>
      <c r="R17" s="333"/>
      <c r="S17" s="333"/>
      <c r="T17" s="333"/>
      <c r="U17" s="333"/>
      <c r="V17" s="333"/>
      <c r="W17" s="333"/>
      <c r="X17" s="333"/>
      <c r="Y17" s="333"/>
      <c r="Z17" s="333"/>
      <c r="AA17" s="333"/>
      <c r="AB17" s="333"/>
      <c r="AC17" s="333"/>
      <c r="AD17" s="333"/>
      <c r="AE17" s="333"/>
      <c r="AF17" s="333"/>
      <c r="AG17" s="333"/>
      <c r="AH17" s="333"/>
      <c r="AI17" s="333"/>
      <c r="AJ17" s="333"/>
      <c r="AK17" s="333"/>
      <c r="AL17" s="333"/>
      <c r="AM17" s="333"/>
      <c r="AN17" s="333"/>
      <c r="AO17" s="333"/>
      <c r="AP17" s="333"/>
      <c r="AQ17" s="333"/>
      <c r="AR17" s="333"/>
      <c r="AS17" s="333"/>
      <c r="AT17" s="333"/>
      <c r="AU17" s="333"/>
      <c r="AV17" s="333"/>
      <c r="AW17" s="333"/>
      <c r="AX17" s="333"/>
      <c r="AY17" s="333"/>
      <c r="AZ17" s="333"/>
      <c r="BA17" s="333"/>
      <c r="BB17" s="333"/>
      <c r="BC17" s="333"/>
      <c r="BD17" s="333"/>
      <c r="BE17" s="333"/>
      <c r="BF17" s="333"/>
      <c r="BG17" s="333"/>
      <c r="BH17" s="333"/>
      <c r="BI17" s="333"/>
      <c r="BJ17" s="333"/>
      <c r="BK17" s="333"/>
      <c r="BL17" s="333"/>
      <c r="BM17" s="333"/>
      <c r="BN17" s="333"/>
      <c r="BO17" s="333"/>
      <c r="BP17" s="333"/>
      <c r="BQ17" s="333"/>
      <c r="BR17" s="333"/>
      <c r="BS17" s="333"/>
      <c r="BT17" s="333"/>
      <c r="BU17" s="333"/>
      <c r="BV17" s="333"/>
      <c r="BW17" s="333"/>
      <c r="BX17" s="333"/>
      <c r="BY17" s="333"/>
      <c r="BZ17" s="333"/>
      <c r="CA17" s="333"/>
      <c r="CB17" s="333"/>
      <c r="CC17" s="333"/>
      <c r="CD17" s="333"/>
      <c r="CE17" s="333"/>
      <c r="CF17" s="333"/>
      <c r="CG17" s="333"/>
      <c r="CH17" s="333"/>
      <c r="CI17" s="333"/>
      <c r="CJ17" s="333"/>
      <c r="CK17" s="333"/>
      <c r="CL17" s="333"/>
      <c r="CM17" s="333"/>
      <c r="CN17" s="333"/>
      <c r="CO17" s="333"/>
      <c r="CP17" s="333"/>
      <c r="CQ17" s="333"/>
      <c r="CR17" s="333"/>
      <c r="CS17" s="333"/>
      <c r="CT17" s="333"/>
      <c r="CU17" s="333"/>
      <c r="CV17" s="333"/>
      <c r="CW17" s="333"/>
      <c r="CX17" s="333"/>
      <c r="CY17" s="333"/>
      <c r="CZ17" s="333"/>
      <c r="DA17" s="333"/>
      <c r="DB17" s="333"/>
      <c r="DC17" s="333"/>
      <c r="DD17" s="333"/>
      <c r="DE17" s="333"/>
      <c r="DF17" s="333"/>
      <c r="DG17" s="333"/>
      <c r="DH17" s="333"/>
      <c r="DI17" s="333"/>
      <c r="DJ17" s="333"/>
      <c r="DK17" s="333"/>
      <c r="DL17" s="333"/>
      <c r="DM17" s="333"/>
      <c r="DN17" s="333"/>
      <c r="DO17" s="333"/>
      <c r="DP17" s="333"/>
      <c r="DQ17" s="333"/>
      <c r="DR17" s="333"/>
      <c r="DS17" s="333"/>
      <c r="DT17" s="333"/>
      <c r="DU17" s="333"/>
      <c r="DV17" s="333"/>
      <c r="DW17" s="333"/>
      <c r="DX17" s="333"/>
      <c r="DY17" s="333"/>
      <c r="DZ17" s="333"/>
      <c r="EA17" s="333"/>
      <c r="EB17" s="333"/>
      <c r="EC17" s="333"/>
      <c r="ED17" s="333"/>
      <c r="EE17" s="333"/>
      <c r="EF17" s="333"/>
      <c r="EG17" s="333"/>
      <c r="EH17" s="333"/>
      <c r="EI17" s="333"/>
      <c r="EJ17" s="333"/>
      <c r="EK17" s="333"/>
      <c r="EL17" s="333"/>
      <c r="EM17" s="333"/>
      <c r="EN17" s="333"/>
      <c r="EO17" s="333"/>
      <c r="EP17" s="333"/>
      <c r="EQ17" s="333"/>
      <c r="ER17" s="333"/>
      <c r="ES17" s="333"/>
      <c r="ET17" s="333"/>
      <c r="EU17" s="333"/>
      <c r="EV17" s="333"/>
      <c r="EW17" s="333"/>
      <c r="EX17" s="333"/>
      <c r="EY17" s="333"/>
      <c r="EZ17" s="333"/>
      <c r="FA17" s="333"/>
      <c r="FB17" s="333"/>
      <c r="FC17" s="333"/>
      <c r="FD17" s="333"/>
      <c r="FE17" s="333"/>
      <c r="FF17" s="333"/>
      <c r="FG17" s="333"/>
      <c r="FH17" s="333"/>
      <c r="FI17" s="333"/>
      <c r="FJ17" s="333"/>
      <c r="FK17" s="333"/>
      <c r="FL17" s="333"/>
      <c r="FM17" s="333"/>
      <c r="FN17" s="333"/>
      <c r="FO17" s="333"/>
      <c r="FP17" s="333"/>
      <c r="FQ17" s="333"/>
      <c r="FR17" s="333"/>
      <c r="FS17" s="333"/>
      <c r="FT17" s="333"/>
      <c r="FU17" s="333"/>
      <c r="FV17" s="333"/>
      <c r="FW17" s="333"/>
      <c r="FX17" s="333"/>
      <c r="FY17" s="333"/>
      <c r="FZ17" s="333"/>
      <c r="GA17" s="333"/>
      <c r="GB17" s="333"/>
      <c r="GC17" s="333"/>
      <c r="GD17" s="333"/>
      <c r="GE17" s="333"/>
      <c r="GF17" s="333"/>
      <c r="GG17" s="333"/>
      <c r="GH17" s="333"/>
      <c r="GI17" s="333"/>
      <c r="GJ17" s="333"/>
      <c r="GK17" s="333"/>
      <c r="GL17" s="333"/>
      <c r="GM17" s="333"/>
      <c r="GN17" s="333"/>
      <c r="GO17" s="333"/>
      <c r="GP17" s="333"/>
      <c r="GQ17" s="333"/>
      <c r="GR17" s="333"/>
      <c r="GS17" s="333"/>
      <c r="GT17" s="333"/>
      <c r="GU17" s="333"/>
      <c r="GV17" s="333"/>
      <c r="GW17" s="333"/>
      <c r="GX17" s="333"/>
      <c r="GY17" s="333"/>
      <c r="GZ17" s="333"/>
      <c r="HA17" s="333"/>
      <c r="HB17" s="333"/>
      <c r="HC17" s="333"/>
      <c r="HD17" s="333"/>
      <c r="HE17" s="333"/>
      <c r="HF17" s="333"/>
      <c r="HG17" s="333"/>
      <c r="HH17" s="333"/>
      <c r="HI17" s="333"/>
      <c r="HJ17" s="333"/>
      <c r="HK17" s="333"/>
      <c r="HL17" s="333"/>
      <c r="HM17" s="333"/>
      <c r="HN17" s="333"/>
      <c r="HO17" s="333"/>
      <c r="HP17" s="333"/>
      <c r="HQ17" s="333"/>
      <c r="HR17" s="333"/>
      <c r="HS17" s="333"/>
      <c r="HT17" s="333"/>
      <c r="HU17" s="333"/>
      <c r="HV17" s="333"/>
      <c r="HW17" s="333"/>
      <c r="HX17" s="333"/>
      <c r="HY17" s="333"/>
      <c r="HZ17" s="333"/>
      <c r="IA17" s="333"/>
      <c r="IB17" s="333"/>
      <c r="IC17" s="333"/>
      <c r="ID17" s="333"/>
      <c r="IE17" s="333"/>
      <c r="IF17" s="333"/>
      <c r="IG17" s="333"/>
      <c r="IH17" s="333"/>
      <c r="II17" s="333"/>
      <c r="IJ17" s="333"/>
      <c r="IK17" s="333"/>
      <c r="IL17" s="333"/>
      <c r="IM17" s="333"/>
      <c r="IN17" s="333"/>
      <c r="IO17" s="333"/>
      <c r="IP17" s="333"/>
      <c r="IQ17" s="333"/>
      <c r="IR17" s="333"/>
      <c r="IS17" s="333"/>
      <c r="IT17" s="333"/>
      <c r="IU17" s="333"/>
      <c r="IV17" s="333"/>
      <c r="IW17" s="333"/>
      <c r="IX17" s="333"/>
      <c r="IY17" s="333"/>
      <c r="IZ17" s="333"/>
      <c r="JA17" s="333"/>
      <c r="JB17" s="333"/>
      <c r="JC17" s="333"/>
      <c r="JD17" s="333"/>
      <c r="JE17" s="333"/>
      <c r="JF17" s="333"/>
      <c r="JG17" s="333"/>
      <c r="JH17" s="333"/>
      <c r="JI17" s="333"/>
      <c r="JJ17" s="333"/>
      <c r="JK17" s="333"/>
      <c r="JL17" s="333"/>
      <c r="JM17" s="333"/>
      <c r="JN17" s="333"/>
      <c r="JO17" s="333"/>
      <c r="JP17" s="333"/>
      <c r="JQ17" s="333"/>
      <c r="JR17" s="333"/>
      <c r="JS17" s="333"/>
      <c r="JT17" s="333"/>
      <c r="JU17" s="333"/>
      <c r="JV17" s="333"/>
      <c r="JW17" s="333"/>
      <c r="JX17" s="333"/>
      <c r="JY17" s="333"/>
      <c r="JZ17" s="333"/>
      <c r="KA17" s="333"/>
      <c r="KB17" s="333"/>
      <c r="KC17" s="333"/>
      <c r="KD17" s="333"/>
      <c r="KE17" s="333"/>
      <c r="KF17" s="333"/>
      <c r="KG17" s="333"/>
      <c r="KH17" s="333"/>
      <c r="KI17" s="333"/>
      <c r="KJ17" s="333"/>
      <c r="KK17" s="333"/>
      <c r="KL17" s="333"/>
      <c r="KM17" s="333"/>
      <c r="KN17" s="333"/>
      <c r="KO17" s="333"/>
      <c r="KP17" s="333"/>
      <c r="KQ17" s="333"/>
      <c r="KR17" s="333"/>
      <c r="KS17" s="333"/>
      <c r="KT17" s="333"/>
      <c r="KU17" s="333"/>
      <c r="KV17" s="333"/>
      <c r="KW17" s="333"/>
      <c r="KX17" s="333"/>
      <c r="KY17" s="333"/>
      <c r="KZ17" s="333"/>
      <c r="LA17" s="333"/>
      <c r="LB17" s="333"/>
      <c r="LC17" s="333"/>
      <c r="LD17" s="333"/>
      <c r="LE17" s="333"/>
      <c r="LF17" s="333"/>
      <c r="LG17" s="333"/>
      <c r="LH17" s="333"/>
      <c r="LI17" s="333"/>
      <c r="LJ17" s="333"/>
      <c r="LK17" s="333"/>
      <c r="LL17" s="333"/>
      <c r="LM17" s="333"/>
      <c r="LN17" s="333"/>
      <c r="LO17" s="333"/>
      <c r="LP17" s="333"/>
      <c r="LQ17" s="333"/>
      <c r="LR17" s="333"/>
      <c r="LS17" s="333"/>
      <c r="LT17" s="333"/>
      <c r="LU17" s="333"/>
      <c r="LV17" s="333"/>
      <c r="LW17" s="333"/>
      <c r="LX17" s="333"/>
      <c r="LY17" s="333"/>
      <c r="LZ17" s="333"/>
      <c r="MA17" s="333"/>
      <c r="MB17" s="333"/>
      <c r="MC17" s="333"/>
      <c r="MD17" s="333"/>
      <c r="ME17" s="333"/>
      <c r="MF17" s="333"/>
      <c r="MG17" s="333"/>
      <c r="MH17" s="333"/>
      <c r="MI17" s="333"/>
      <c r="MJ17" s="333"/>
      <c r="MK17" s="333"/>
      <c r="ML17" s="333"/>
      <c r="MM17" s="333"/>
      <c r="MN17" s="333"/>
      <c r="MO17" s="333"/>
      <c r="MP17" s="333"/>
      <c r="MQ17" s="333"/>
      <c r="MR17" s="333"/>
      <c r="MS17" s="333"/>
      <c r="MT17" s="333"/>
      <c r="MU17" s="333"/>
      <c r="MV17" s="333"/>
      <c r="MW17" s="333"/>
      <c r="MX17" s="333"/>
      <c r="MY17" s="333"/>
      <c r="MZ17" s="333"/>
      <c r="NA17" s="333"/>
      <c r="NB17" s="333"/>
      <c r="NC17" s="333"/>
      <c r="ND17" s="333"/>
      <c r="NE17" s="333"/>
      <c r="NF17" s="333"/>
      <c r="NG17" s="333"/>
      <c r="NH17" s="333"/>
      <c r="NI17" s="333"/>
      <c r="NJ17" s="333"/>
      <c r="NK17" s="333"/>
      <c r="NL17" s="333"/>
      <c r="NM17" s="333"/>
      <c r="NN17" s="333"/>
      <c r="NO17" s="333"/>
      <c r="NP17" s="333"/>
      <c r="NQ17" s="333"/>
      <c r="NR17" s="333"/>
      <c r="NS17" s="333"/>
      <c r="NT17" s="333"/>
      <c r="NU17" s="333"/>
      <c r="NV17" s="333"/>
      <c r="NW17" s="333"/>
      <c r="NX17" s="333"/>
      <c r="NY17" s="333"/>
      <c r="NZ17" s="333"/>
      <c r="OA17" s="333"/>
      <c r="OB17" s="333"/>
      <c r="OC17" s="333"/>
      <c r="OD17" s="333"/>
      <c r="OE17" s="333"/>
      <c r="OF17" s="333"/>
      <c r="OG17" s="333"/>
      <c r="OH17" s="333"/>
      <c r="OI17" s="333"/>
      <c r="OJ17" s="333"/>
      <c r="OK17" s="333"/>
      <c r="OL17" s="333"/>
      <c r="OM17" s="333"/>
      <c r="ON17" s="333"/>
      <c r="OO17" s="333"/>
      <c r="OP17" s="333"/>
      <c r="OQ17" s="333"/>
      <c r="OR17" s="333"/>
      <c r="OS17" s="333"/>
      <c r="OT17" s="333"/>
      <c r="OU17" s="333"/>
      <c r="OV17" s="333"/>
      <c r="OW17" s="333"/>
      <c r="OX17" s="333"/>
      <c r="OY17" s="333"/>
      <c r="OZ17" s="333"/>
      <c r="PA17" s="333"/>
      <c r="PB17" s="333"/>
      <c r="PC17" s="333"/>
      <c r="PD17" s="333"/>
      <c r="PE17" s="333"/>
      <c r="PF17" s="333"/>
      <c r="PG17" s="333"/>
      <c r="PH17" s="333"/>
      <c r="PI17" s="333"/>
      <c r="PJ17" s="333"/>
      <c r="PK17" s="333"/>
      <c r="PL17" s="333"/>
      <c r="PM17" s="333"/>
      <c r="PN17" s="333"/>
      <c r="PO17" s="333"/>
      <c r="PP17" s="333"/>
      <c r="PQ17" s="333"/>
      <c r="PR17" s="333"/>
      <c r="PS17" s="333"/>
      <c r="PT17" s="333"/>
      <c r="PU17" s="333"/>
      <c r="PV17" s="333"/>
      <c r="PW17" s="333"/>
      <c r="PX17" s="333"/>
      <c r="PY17" s="333"/>
      <c r="PZ17" s="333"/>
      <c r="QA17" s="333"/>
      <c r="QB17" s="333"/>
      <c r="QC17" s="333"/>
      <c r="QD17" s="333"/>
      <c r="QE17" s="333"/>
      <c r="QF17" s="333"/>
      <c r="QG17" s="333"/>
      <c r="QH17" s="333"/>
      <c r="QI17" s="333"/>
      <c r="QJ17" s="333"/>
      <c r="QK17" s="333"/>
      <c r="QL17" s="333"/>
      <c r="QM17" s="333"/>
      <c r="QN17" s="333"/>
      <c r="QO17" s="333"/>
      <c r="QP17" s="333"/>
      <c r="QQ17" s="333"/>
      <c r="QR17" s="333"/>
      <c r="QS17" s="333"/>
      <c r="QT17" s="333"/>
      <c r="QU17" s="333"/>
      <c r="QV17" s="333"/>
      <c r="QW17" s="333"/>
      <c r="QX17" s="333"/>
      <c r="QY17" s="333"/>
      <c r="QZ17" s="333"/>
      <c r="RA17" s="333"/>
      <c r="RB17" s="333"/>
      <c r="RC17" s="333"/>
      <c r="RD17" s="333"/>
      <c r="RE17" s="333"/>
      <c r="RF17" s="333"/>
      <c r="RG17" s="333"/>
      <c r="RH17" s="333"/>
      <c r="RI17" s="333"/>
      <c r="RJ17" s="333"/>
      <c r="RK17" s="333"/>
      <c r="RL17" s="333"/>
      <c r="RM17" s="333"/>
      <c r="RN17" s="333"/>
      <c r="RO17" s="333"/>
      <c r="RP17" s="333"/>
      <c r="RQ17" s="333"/>
      <c r="RR17" s="333"/>
      <c r="RS17" s="333"/>
      <c r="RT17" s="333"/>
      <c r="RU17" s="333"/>
      <c r="RV17" s="333"/>
      <c r="RW17" s="333"/>
      <c r="RX17" s="333"/>
      <c r="RY17" s="333"/>
      <c r="RZ17" s="333"/>
      <c r="SA17" s="333"/>
      <c r="SB17" s="333"/>
      <c r="SC17" s="333"/>
      <c r="SD17" s="333"/>
      <c r="SE17" s="333"/>
      <c r="SF17" s="333"/>
      <c r="SG17" s="333"/>
      <c r="SH17" s="333"/>
      <c r="SI17" s="333"/>
      <c r="SJ17" s="333"/>
      <c r="SK17" s="333"/>
      <c r="SL17" s="333"/>
      <c r="SM17" s="333"/>
      <c r="SN17" s="333"/>
      <c r="SO17" s="333"/>
      <c r="SP17" s="333"/>
      <c r="SQ17" s="333"/>
      <c r="SR17" s="333"/>
      <c r="SS17" s="333"/>
      <c r="ST17" s="333"/>
      <c r="SU17" s="333"/>
      <c r="SV17" s="333"/>
      <c r="SW17" s="333"/>
      <c r="SX17" s="333"/>
      <c r="SY17" s="333"/>
      <c r="SZ17" s="333"/>
      <c r="TA17" s="333"/>
      <c r="TB17" s="333"/>
      <c r="TC17" s="333"/>
      <c r="TD17" s="333"/>
      <c r="TE17" s="333"/>
      <c r="TF17" s="333"/>
      <c r="TG17" s="333"/>
      <c r="TH17" s="333"/>
      <c r="TI17" s="333"/>
      <c r="TJ17" s="333"/>
      <c r="TK17" s="333"/>
      <c r="TL17" s="333"/>
      <c r="TM17" s="333"/>
      <c r="TN17" s="333"/>
      <c r="TO17" s="333"/>
      <c r="TP17" s="333"/>
      <c r="TQ17" s="333"/>
      <c r="TR17" s="333"/>
      <c r="TS17" s="333"/>
      <c r="TT17" s="333"/>
      <c r="TU17" s="333"/>
      <c r="TV17" s="333"/>
      <c r="TW17" s="333"/>
      <c r="TX17" s="333"/>
      <c r="TY17" s="333"/>
      <c r="TZ17" s="333"/>
      <c r="UA17" s="333"/>
      <c r="UB17" s="333"/>
      <c r="UC17" s="333"/>
      <c r="UD17" s="333"/>
      <c r="UE17" s="333"/>
      <c r="UF17" s="333"/>
      <c r="UG17" s="333"/>
      <c r="UH17" s="333"/>
      <c r="UI17" s="333"/>
      <c r="UJ17" s="333"/>
      <c r="UK17" s="333"/>
      <c r="UL17" s="333"/>
      <c r="UM17" s="333"/>
      <c r="UN17" s="333"/>
      <c r="UO17" s="333"/>
      <c r="UP17" s="333"/>
      <c r="UQ17" s="333"/>
      <c r="UR17" s="333"/>
      <c r="US17" s="333"/>
      <c r="UT17" s="333"/>
      <c r="UU17" s="333"/>
      <c r="UV17" s="333"/>
      <c r="UW17" s="333"/>
      <c r="UX17" s="333"/>
      <c r="UY17" s="333"/>
      <c r="UZ17" s="333"/>
      <c r="VA17" s="333"/>
      <c r="VB17" s="333"/>
      <c r="VC17" s="333"/>
      <c r="VD17" s="333"/>
      <c r="VE17" s="333"/>
      <c r="VF17" s="333"/>
      <c r="VG17" s="333"/>
      <c r="VH17" s="333"/>
      <c r="VI17" s="333"/>
      <c r="VJ17" s="333"/>
      <c r="VK17" s="333"/>
      <c r="VL17" s="333"/>
      <c r="VM17" s="333"/>
      <c r="VN17" s="333"/>
      <c r="VO17" s="333"/>
      <c r="VP17" s="333"/>
      <c r="VQ17" s="333"/>
      <c r="VR17" s="333"/>
      <c r="VS17" s="333"/>
      <c r="VT17" s="333"/>
      <c r="VU17" s="333"/>
      <c r="VV17" s="333"/>
      <c r="VW17" s="333"/>
      <c r="VX17" s="333"/>
      <c r="VY17" s="333"/>
      <c r="VZ17" s="333"/>
      <c r="WA17" s="333"/>
      <c r="WB17" s="333"/>
      <c r="WC17" s="333"/>
      <c r="WD17" s="333"/>
      <c r="WE17" s="333"/>
      <c r="WF17" s="333"/>
      <c r="WG17" s="333"/>
      <c r="WH17" s="333"/>
      <c r="WI17" s="333"/>
      <c r="WJ17" s="333"/>
      <c r="WK17" s="333"/>
      <c r="WL17" s="333"/>
      <c r="WM17" s="333"/>
      <c r="WN17" s="333"/>
      <c r="WO17" s="333"/>
      <c r="WP17" s="333"/>
      <c r="WQ17" s="333"/>
      <c r="WR17" s="333"/>
      <c r="WS17" s="333"/>
      <c r="WT17" s="333"/>
      <c r="WU17" s="333"/>
      <c r="WV17" s="333"/>
      <c r="WW17" s="333"/>
      <c r="WX17" s="333"/>
      <c r="WY17" s="333"/>
      <c r="WZ17" s="333"/>
      <c r="XA17" s="333"/>
      <c r="XB17" s="333"/>
      <c r="XC17" s="333"/>
      <c r="XD17" s="333"/>
      <c r="XE17" s="333"/>
      <c r="XF17" s="333"/>
      <c r="XG17" s="333"/>
      <c r="XH17" s="333"/>
      <c r="XI17" s="333"/>
      <c r="XJ17" s="333"/>
      <c r="XK17" s="333"/>
      <c r="XL17" s="333"/>
      <c r="XM17" s="333"/>
      <c r="XN17" s="333"/>
      <c r="XO17" s="333"/>
      <c r="XP17" s="333"/>
      <c r="XQ17" s="333"/>
      <c r="XR17" s="333"/>
      <c r="XS17" s="333"/>
      <c r="XT17" s="333"/>
      <c r="XU17" s="333"/>
      <c r="XV17" s="333"/>
      <c r="XW17" s="333"/>
      <c r="XX17" s="333"/>
      <c r="XY17" s="333"/>
      <c r="XZ17" s="333"/>
      <c r="YA17" s="333"/>
      <c r="YB17" s="333"/>
      <c r="YC17" s="333"/>
      <c r="YD17" s="333"/>
      <c r="YE17" s="333"/>
      <c r="YF17" s="333"/>
      <c r="YG17" s="333"/>
      <c r="YH17" s="333"/>
      <c r="YI17" s="333"/>
      <c r="YJ17" s="333"/>
      <c r="YK17" s="333"/>
      <c r="YL17" s="333"/>
      <c r="YM17" s="333"/>
      <c r="YN17" s="333"/>
      <c r="YO17" s="333"/>
      <c r="YP17" s="333"/>
      <c r="YQ17" s="333"/>
      <c r="YR17" s="333"/>
      <c r="YS17" s="333"/>
      <c r="YT17" s="333"/>
      <c r="YU17" s="333"/>
      <c r="YV17" s="333"/>
      <c r="YW17" s="333"/>
      <c r="YX17" s="333"/>
      <c r="YY17" s="333"/>
      <c r="YZ17" s="333"/>
      <c r="ZA17" s="333"/>
      <c r="ZB17" s="333"/>
      <c r="ZC17" s="333"/>
      <c r="ZD17" s="333"/>
      <c r="ZE17" s="333"/>
      <c r="ZF17" s="333"/>
      <c r="ZG17" s="333"/>
      <c r="ZH17" s="333"/>
      <c r="ZI17" s="333"/>
      <c r="ZJ17" s="333"/>
      <c r="ZK17" s="333"/>
      <c r="ZL17" s="333"/>
      <c r="ZM17" s="333"/>
      <c r="ZN17" s="333"/>
      <c r="ZO17" s="333"/>
      <c r="ZP17" s="333"/>
      <c r="ZQ17" s="333"/>
      <c r="ZR17" s="333"/>
      <c r="ZS17" s="333"/>
      <c r="ZT17" s="333"/>
      <c r="ZU17" s="333"/>
      <c r="ZV17" s="333"/>
      <c r="ZW17" s="333"/>
      <c r="ZX17" s="333"/>
      <c r="ZY17" s="333"/>
      <c r="ZZ17" s="333"/>
      <c r="AAA17" s="333"/>
      <c r="AAB17" s="333"/>
      <c r="AAC17" s="333"/>
      <c r="AAD17" s="333"/>
      <c r="AAE17" s="333"/>
      <c r="AAF17" s="333"/>
      <c r="AAG17" s="333"/>
      <c r="AAH17" s="333"/>
      <c r="AAI17" s="333"/>
      <c r="AAJ17" s="333"/>
      <c r="AAK17" s="333"/>
      <c r="AAL17" s="333"/>
      <c r="AAM17" s="333"/>
      <c r="AAN17" s="333"/>
      <c r="AAO17" s="333"/>
      <c r="AAP17" s="333"/>
      <c r="AAQ17" s="333"/>
      <c r="AAR17" s="333"/>
      <c r="AAS17" s="333"/>
      <c r="AAT17" s="333"/>
      <c r="AAU17" s="333"/>
      <c r="AAV17" s="333"/>
      <c r="AAW17" s="333"/>
      <c r="AAX17" s="333"/>
      <c r="AAY17" s="333"/>
      <c r="AAZ17" s="333"/>
      <c r="ABA17" s="333"/>
      <c r="ABB17" s="333"/>
      <c r="ABC17" s="333"/>
      <c r="ABD17" s="333"/>
      <c r="ABE17" s="333"/>
      <c r="ABF17" s="333"/>
      <c r="ABG17" s="333"/>
      <c r="ABH17" s="333"/>
      <c r="ABI17" s="333"/>
      <c r="ABJ17" s="333"/>
      <c r="ABK17" s="333"/>
      <c r="ABL17" s="333"/>
      <c r="ABM17" s="333"/>
      <c r="ABN17" s="333"/>
      <c r="ABO17" s="333"/>
      <c r="ABP17" s="333"/>
      <c r="ABQ17" s="333"/>
      <c r="ABR17" s="333"/>
      <c r="ABS17" s="333"/>
      <c r="ABT17" s="333"/>
      <c r="ABU17" s="333"/>
      <c r="ABV17" s="333"/>
      <c r="ABW17" s="333"/>
      <c r="ABX17" s="333"/>
      <c r="ABY17" s="333"/>
      <c r="ABZ17" s="333"/>
      <c r="ACA17" s="333"/>
      <c r="ACB17" s="333"/>
      <c r="ACC17" s="333"/>
      <c r="ACD17" s="333"/>
      <c r="ACE17" s="333"/>
      <c r="ACF17" s="333"/>
      <c r="ACG17" s="333"/>
      <c r="ACH17" s="333"/>
      <c r="ACI17" s="333"/>
      <c r="ACJ17" s="333"/>
      <c r="ACK17" s="333"/>
      <c r="ACL17" s="333"/>
      <c r="ACM17" s="333"/>
      <c r="ACN17" s="333"/>
      <c r="ACO17" s="333"/>
      <c r="ACP17" s="333"/>
      <c r="ACQ17" s="333"/>
      <c r="ACR17" s="333"/>
      <c r="ACS17" s="333"/>
      <c r="ACT17" s="333"/>
      <c r="ACU17" s="333"/>
      <c r="ACV17" s="333"/>
      <c r="ACW17" s="333"/>
      <c r="ACX17" s="333"/>
      <c r="ACY17" s="333"/>
      <c r="ACZ17" s="333"/>
      <c r="ADA17" s="333"/>
      <c r="ADB17" s="333"/>
      <c r="ADC17" s="333"/>
      <c r="ADD17" s="333"/>
      <c r="ADE17" s="333"/>
      <c r="ADF17" s="333"/>
      <c r="ADG17" s="333"/>
      <c r="ADH17" s="333"/>
      <c r="ADI17" s="333"/>
      <c r="ADJ17" s="333"/>
      <c r="ADK17" s="333"/>
      <c r="ADL17" s="333"/>
      <c r="ADM17" s="333"/>
      <c r="ADN17" s="333"/>
      <c r="ADO17" s="333"/>
      <c r="ADP17" s="333"/>
      <c r="ADQ17" s="333"/>
      <c r="ADR17" s="333"/>
      <c r="ADS17" s="333"/>
      <c r="ADT17" s="333"/>
      <c r="ADU17" s="333"/>
      <c r="ADV17" s="333"/>
      <c r="ADW17" s="333"/>
      <c r="ADX17" s="333"/>
      <c r="ADY17" s="333"/>
      <c r="ADZ17" s="333"/>
      <c r="AEA17" s="333"/>
      <c r="AEB17" s="333"/>
      <c r="AEC17" s="333"/>
      <c r="AED17" s="333"/>
      <c r="AEE17" s="333"/>
      <c r="AEF17" s="333"/>
      <c r="AEG17" s="333"/>
      <c r="AEH17" s="333"/>
      <c r="AEI17" s="333"/>
      <c r="AEJ17" s="333"/>
      <c r="AEK17" s="333"/>
      <c r="AEL17" s="333"/>
      <c r="AEM17" s="333"/>
      <c r="AEN17" s="333"/>
      <c r="AEO17" s="333"/>
      <c r="AEP17" s="333"/>
      <c r="AEQ17" s="333"/>
      <c r="AER17" s="333"/>
      <c r="AES17" s="333"/>
      <c r="AET17" s="333"/>
      <c r="AEU17" s="333"/>
      <c r="AEV17" s="333"/>
      <c r="AEW17" s="333"/>
      <c r="AEX17" s="333"/>
      <c r="AEY17" s="333"/>
      <c r="AEZ17" s="333"/>
      <c r="AFA17" s="333"/>
      <c r="AFB17" s="333"/>
      <c r="AFC17" s="333"/>
      <c r="AFD17" s="333"/>
      <c r="AFE17" s="333"/>
      <c r="AFF17" s="333"/>
      <c r="AFG17" s="333"/>
      <c r="AFH17" s="333"/>
      <c r="AFI17" s="333"/>
      <c r="AFJ17" s="333"/>
      <c r="AFK17" s="333"/>
      <c r="AFL17" s="333"/>
      <c r="AFM17" s="333"/>
      <c r="AFN17" s="333"/>
      <c r="AFO17" s="333"/>
      <c r="AFP17" s="333"/>
      <c r="AFQ17" s="333"/>
      <c r="AFR17" s="333"/>
      <c r="AFS17" s="333"/>
      <c r="AFT17" s="333"/>
      <c r="AFU17" s="333"/>
      <c r="AFV17" s="333"/>
      <c r="AFW17" s="333"/>
      <c r="AFX17" s="333"/>
      <c r="AFY17" s="333"/>
      <c r="AFZ17" s="333"/>
      <c r="AGA17" s="333"/>
      <c r="AGB17" s="333"/>
      <c r="AGC17" s="333"/>
      <c r="AGD17" s="333"/>
      <c r="AGE17" s="333"/>
      <c r="AGF17" s="333"/>
      <c r="AGG17" s="333"/>
      <c r="AGH17" s="333"/>
      <c r="AGI17" s="333"/>
      <c r="AGJ17" s="333"/>
      <c r="AGK17" s="333"/>
      <c r="AGL17" s="333"/>
      <c r="AGM17" s="333"/>
      <c r="AGN17" s="333"/>
      <c r="AGO17" s="333"/>
      <c r="AGP17" s="333"/>
      <c r="AGQ17" s="333"/>
      <c r="AGR17" s="333"/>
      <c r="AGS17" s="333"/>
      <c r="AGT17" s="333"/>
      <c r="AGU17" s="333"/>
      <c r="AGV17" s="333"/>
      <c r="AGW17" s="333"/>
      <c r="AGX17" s="333"/>
      <c r="AGY17" s="333"/>
      <c r="AGZ17" s="333"/>
      <c r="AHA17" s="333"/>
      <c r="AHB17" s="333"/>
      <c r="AHC17" s="333"/>
      <c r="AHD17" s="333"/>
      <c r="AHE17" s="333"/>
      <c r="AHF17" s="333"/>
      <c r="AHG17" s="333"/>
      <c r="AHH17" s="333"/>
      <c r="AHI17" s="333"/>
      <c r="AHJ17" s="333"/>
      <c r="AHK17" s="333"/>
      <c r="AHL17" s="333"/>
      <c r="AHM17" s="333"/>
      <c r="AHN17" s="333"/>
      <c r="AHO17" s="333"/>
      <c r="AHP17" s="333"/>
      <c r="AHQ17" s="333"/>
      <c r="AHR17" s="333"/>
      <c r="AHS17" s="333"/>
      <c r="AHT17" s="333"/>
      <c r="AHU17" s="333"/>
      <c r="AHV17" s="333"/>
      <c r="AHW17" s="333"/>
      <c r="AHX17" s="333"/>
      <c r="AHY17" s="333"/>
      <c r="AHZ17" s="333"/>
      <c r="AIA17" s="333"/>
      <c r="AIB17" s="333"/>
      <c r="AIC17" s="333"/>
      <c r="AID17" s="333"/>
      <c r="AIE17" s="333"/>
      <c r="AIF17" s="333"/>
      <c r="AIG17" s="333"/>
      <c r="AIH17" s="333"/>
      <c r="AII17" s="333"/>
      <c r="AIJ17" s="333"/>
      <c r="AIK17" s="333"/>
      <c r="AIL17" s="333"/>
      <c r="AIM17" s="333"/>
      <c r="AIN17" s="333"/>
      <c r="AIO17" s="333"/>
      <c r="AIP17" s="333"/>
      <c r="AIQ17" s="333"/>
      <c r="AIR17" s="333"/>
      <c r="AIS17" s="333"/>
      <c r="AIT17" s="333"/>
      <c r="AIU17" s="333"/>
      <c r="AIV17" s="333"/>
      <c r="AIW17" s="333"/>
      <c r="AIX17" s="333"/>
      <c r="AIY17" s="333"/>
      <c r="AIZ17" s="333"/>
      <c r="AJA17" s="333"/>
      <c r="AJB17" s="333"/>
      <c r="AJC17" s="333"/>
      <c r="AJD17" s="333"/>
      <c r="AJE17" s="333"/>
      <c r="AJF17" s="333"/>
      <c r="AJG17" s="333"/>
      <c r="AJH17" s="333"/>
      <c r="AJI17" s="333"/>
      <c r="AJJ17" s="333"/>
      <c r="AJK17" s="333"/>
      <c r="AJL17" s="333"/>
      <c r="AJM17" s="333"/>
      <c r="AJN17" s="333"/>
      <c r="AJO17" s="333"/>
      <c r="AJP17" s="333"/>
      <c r="AJQ17" s="333"/>
      <c r="AJR17" s="333"/>
      <c r="AJS17" s="333"/>
      <c r="AJT17" s="333"/>
      <c r="AJU17" s="333"/>
      <c r="AJV17" s="333"/>
      <c r="AJW17" s="333"/>
      <c r="AJX17" s="333"/>
      <c r="AJY17" s="333"/>
      <c r="AJZ17" s="333"/>
      <c r="AKA17" s="333"/>
      <c r="AKB17" s="333"/>
      <c r="AKC17" s="333"/>
      <c r="AKD17" s="333"/>
      <c r="AKE17" s="333"/>
      <c r="AKF17" s="333"/>
      <c r="AKG17" s="333"/>
      <c r="AKH17" s="333"/>
      <c r="AKI17" s="333"/>
      <c r="AKJ17" s="333"/>
      <c r="AKK17" s="333"/>
      <c r="AKL17" s="333"/>
      <c r="AKM17" s="333"/>
      <c r="AKN17" s="333"/>
      <c r="AKO17" s="333"/>
      <c r="AKP17" s="333"/>
      <c r="AKQ17" s="333"/>
      <c r="AKR17" s="333"/>
      <c r="AKS17" s="333"/>
      <c r="AKT17" s="333"/>
      <c r="AKU17" s="333"/>
      <c r="AKV17" s="333"/>
      <c r="AKW17" s="333"/>
      <c r="AKX17" s="333"/>
      <c r="AKY17" s="333"/>
      <c r="AKZ17" s="333"/>
      <c r="ALA17" s="333"/>
      <c r="ALB17" s="333"/>
      <c r="ALC17" s="333"/>
      <c r="ALD17" s="333"/>
      <c r="ALE17" s="333"/>
      <c r="ALF17" s="333"/>
      <c r="ALG17" s="333"/>
      <c r="ALH17" s="333"/>
      <c r="ALI17" s="333"/>
      <c r="ALJ17" s="333"/>
      <c r="ALK17" s="333"/>
      <c r="ALL17" s="333"/>
      <c r="ALM17" s="333"/>
      <c r="ALN17" s="333"/>
      <c r="ALO17" s="333"/>
      <c r="ALP17" s="333"/>
      <c r="ALQ17" s="333"/>
      <c r="ALR17" s="333"/>
      <c r="ALS17" s="333"/>
      <c r="ALT17" s="333"/>
      <c r="ALU17" s="333"/>
      <c r="ALV17" s="333"/>
      <c r="ALW17" s="333"/>
      <c r="ALX17" s="333"/>
      <c r="ALY17" s="333"/>
      <c r="ALZ17" s="333"/>
      <c r="AMA17" s="333"/>
      <c r="AMB17" s="333"/>
      <c r="AMC17" s="333"/>
      <c r="AMD17" s="333"/>
      <c r="AME17" s="333"/>
      <c r="AMF17" s="333"/>
      <c r="AMG17" s="333"/>
      <c r="AMH17" s="333"/>
      <c r="AMI17" s="333"/>
      <c r="AMJ17" s="333"/>
      <c r="AMK17" s="333"/>
      <c r="AML17" s="333"/>
      <c r="AMM17" s="333"/>
      <c r="AMN17" s="333"/>
      <c r="AMO17" s="333"/>
      <c r="AMP17" s="333"/>
      <c r="AMQ17" s="333"/>
      <c r="AMR17" s="333"/>
      <c r="AMS17" s="333"/>
      <c r="AMT17" s="333"/>
      <c r="AMU17" s="333"/>
      <c r="AMV17" s="333"/>
      <c r="AMW17" s="333"/>
      <c r="AMX17" s="333"/>
      <c r="AMY17" s="333"/>
      <c r="AMZ17" s="333"/>
      <c r="ANA17" s="333"/>
      <c r="ANB17" s="333"/>
      <c r="ANC17" s="333"/>
      <c r="AND17" s="333"/>
      <c r="ANE17" s="333"/>
      <c r="ANF17" s="333"/>
      <c r="ANG17" s="333"/>
      <c r="ANH17" s="333"/>
      <c r="ANI17" s="333"/>
      <c r="ANJ17" s="333"/>
      <c r="ANK17" s="333"/>
      <c r="ANL17" s="333"/>
      <c r="ANM17" s="333"/>
      <c r="ANN17" s="333"/>
      <c r="ANO17" s="333"/>
      <c r="ANP17" s="333"/>
      <c r="ANQ17" s="333"/>
      <c r="ANR17" s="333"/>
      <c r="ANS17" s="333"/>
      <c r="ANT17" s="333"/>
      <c r="ANU17" s="333"/>
      <c r="ANV17" s="333"/>
      <c r="ANW17" s="333"/>
      <c r="ANX17" s="333"/>
      <c r="ANY17" s="333"/>
      <c r="ANZ17" s="333"/>
      <c r="AOA17" s="333"/>
      <c r="AOB17" s="333"/>
      <c r="AOC17" s="333"/>
      <c r="AOD17" s="333"/>
      <c r="AOE17" s="333"/>
      <c r="AOF17" s="333"/>
      <c r="AOG17" s="333"/>
      <c r="AOH17" s="333"/>
      <c r="AOI17" s="333"/>
      <c r="AOJ17" s="333"/>
      <c r="AOK17" s="333"/>
      <c r="AOL17" s="333"/>
      <c r="AOM17" s="333"/>
      <c r="AON17" s="333"/>
      <c r="AOO17" s="333"/>
      <c r="AOP17" s="333"/>
      <c r="AOQ17" s="333"/>
      <c r="AOR17" s="333"/>
      <c r="AOS17" s="333"/>
      <c r="AOT17" s="333"/>
      <c r="AOU17" s="333"/>
      <c r="AOV17" s="333"/>
      <c r="AOW17" s="333"/>
      <c r="AOX17" s="333"/>
      <c r="AOY17" s="333"/>
      <c r="AOZ17" s="333"/>
      <c r="APA17" s="333"/>
      <c r="APB17" s="333"/>
      <c r="APC17" s="333"/>
      <c r="APD17" s="333"/>
      <c r="APE17" s="333"/>
      <c r="APF17" s="333"/>
      <c r="APG17" s="333"/>
      <c r="APH17" s="333"/>
      <c r="API17" s="333"/>
      <c r="APJ17" s="333"/>
      <c r="APK17" s="333"/>
      <c r="APL17" s="333"/>
      <c r="APM17" s="333"/>
      <c r="APN17" s="333"/>
      <c r="APO17" s="333"/>
      <c r="APP17" s="333"/>
      <c r="APQ17" s="333"/>
      <c r="APR17" s="333"/>
      <c r="APS17" s="333"/>
      <c r="APT17" s="333"/>
      <c r="APU17" s="333"/>
      <c r="APV17" s="333"/>
      <c r="APW17" s="333"/>
      <c r="APX17" s="333"/>
      <c r="APY17" s="333"/>
      <c r="APZ17" s="333"/>
      <c r="AQA17" s="333"/>
      <c r="AQB17" s="333"/>
      <c r="AQC17" s="333"/>
      <c r="AQD17" s="333"/>
      <c r="AQE17" s="333"/>
      <c r="AQF17" s="333"/>
      <c r="AQG17" s="333"/>
      <c r="AQH17" s="333"/>
      <c r="AQI17" s="333"/>
      <c r="AQJ17" s="333"/>
      <c r="AQK17" s="333"/>
      <c r="AQL17" s="333"/>
      <c r="AQM17" s="333"/>
      <c r="AQN17" s="333"/>
      <c r="AQO17" s="333"/>
      <c r="AQP17" s="333"/>
      <c r="AQQ17" s="333"/>
      <c r="AQR17" s="333"/>
      <c r="AQS17" s="333"/>
      <c r="AQT17" s="333"/>
      <c r="AQU17" s="333"/>
      <c r="AQV17" s="333"/>
      <c r="AQW17" s="333"/>
      <c r="AQX17" s="333"/>
      <c r="AQY17" s="333"/>
      <c r="AQZ17" s="333"/>
      <c r="ARA17" s="333"/>
      <c r="ARB17" s="333"/>
      <c r="ARC17" s="333"/>
      <c r="ARD17" s="333"/>
      <c r="ARE17" s="333"/>
      <c r="ARF17" s="333"/>
      <c r="ARG17" s="333"/>
      <c r="ARH17" s="333"/>
      <c r="ARI17" s="333"/>
      <c r="ARJ17" s="333"/>
      <c r="ARK17" s="333"/>
      <c r="ARL17" s="333"/>
      <c r="ARM17" s="333"/>
      <c r="ARN17" s="333"/>
      <c r="ARO17" s="333"/>
      <c r="ARP17" s="333"/>
      <c r="ARQ17" s="333"/>
      <c r="ARR17" s="333"/>
      <c r="ARS17" s="333"/>
      <c r="ART17" s="333"/>
      <c r="ARU17" s="333"/>
      <c r="ARV17" s="333"/>
      <c r="ARW17" s="333"/>
      <c r="ARX17" s="333"/>
      <c r="ARY17" s="333"/>
      <c r="ARZ17" s="333"/>
      <c r="ASA17" s="333"/>
      <c r="ASB17" s="333"/>
      <c r="ASC17" s="333"/>
      <c r="ASD17" s="333"/>
      <c r="ASE17" s="333"/>
      <c r="ASF17" s="333"/>
      <c r="ASG17" s="333"/>
      <c r="ASH17" s="333"/>
      <c r="ASI17" s="333"/>
      <c r="ASJ17" s="333"/>
      <c r="ASK17" s="333"/>
      <c r="ASL17" s="333"/>
      <c r="ASM17" s="333"/>
      <c r="ASN17" s="333"/>
      <c r="ASO17" s="333"/>
      <c r="ASP17" s="333"/>
      <c r="ASQ17" s="333"/>
      <c r="ASR17" s="333"/>
      <c r="ASS17" s="333"/>
      <c r="AST17" s="333"/>
      <c r="ASU17" s="333"/>
      <c r="ASV17" s="333"/>
      <c r="ASW17" s="333"/>
      <c r="ASX17" s="333"/>
      <c r="ASY17" s="333"/>
      <c r="ASZ17" s="333"/>
      <c r="ATA17" s="333"/>
      <c r="ATB17" s="333"/>
      <c r="ATC17" s="333"/>
      <c r="ATD17" s="333"/>
      <c r="ATE17" s="333"/>
      <c r="ATF17" s="333"/>
      <c r="ATG17" s="333"/>
      <c r="ATH17" s="333"/>
      <c r="ATI17" s="333"/>
      <c r="ATJ17" s="333"/>
      <c r="ATK17" s="333"/>
      <c r="ATL17" s="333"/>
      <c r="ATM17" s="333"/>
      <c r="ATN17" s="333"/>
      <c r="ATO17" s="333"/>
      <c r="ATP17" s="333"/>
      <c r="ATQ17" s="333"/>
      <c r="ATR17" s="333"/>
      <c r="ATS17" s="333"/>
      <c r="ATT17" s="333"/>
      <c r="ATU17" s="333"/>
      <c r="ATV17" s="333"/>
      <c r="ATW17" s="333"/>
      <c r="ATX17" s="333"/>
      <c r="ATY17" s="333"/>
      <c r="ATZ17" s="333"/>
      <c r="AUA17" s="333"/>
      <c r="AUB17" s="333"/>
      <c r="AUC17" s="333"/>
      <c r="AUD17" s="333"/>
      <c r="AUE17" s="333"/>
      <c r="AUF17" s="333"/>
      <c r="AUG17" s="333"/>
      <c r="AUH17" s="333"/>
      <c r="AUI17" s="333"/>
      <c r="AUJ17" s="333"/>
      <c r="AUK17" s="333"/>
      <c r="AUL17" s="333"/>
      <c r="AUM17" s="333"/>
      <c r="AUN17" s="333"/>
      <c r="AUO17" s="333"/>
      <c r="AUP17" s="333"/>
      <c r="AUQ17" s="333"/>
      <c r="AUR17" s="333"/>
      <c r="AUS17" s="333"/>
      <c r="AUT17" s="333"/>
      <c r="AUU17" s="333"/>
      <c r="AUV17" s="333"/>
      <c r="AUW17" s="333"/>
      <c r="AUX17" s="333"/>
      <c r="AUY17" s="333"/>
      <c r="AUZ17" s="333"/>
      <c r="AVA17" s="333"/>
      <c r="AVB17" s="333"/>
      <c r="AVC17" s="333"/>
      <c r="AVD17" s="333"/>
      <c r="AVE17" s="333"/>
      <c r="AVF17" s="333"/>
      <c r="AVG17" s="333"/>
      <c r="AVH17" s="333"/>
      <c r="AVI17" s="333"/>
      <c r="AVJ17" s="333"/>
      <c r="AVK17" s="333"/>
      <c r="AVL17" s="333"/>
      <c r="AVM17" s="333"/>
      <c r="AVN17" s="333"/>
      <c r="AVO17" s="333"/>
      <c r="AVP17" s="333"/>
      <c r="AVQ17" s="333"/>
      <c r="AVR17" s="333"/>
      <c r="AVS17" s="333"/>
      <c r="AVT17" s="333"/>
      <c r="AVU17" s="333"/>
      <c r="AVV17" s="333"/>
      <c r="AVW17" s="333"/>
      <c r="AVX17" s="333"/>
      <c r="AVY17" s="333"/>
      <c r="AVZ17" s="333"/>
      <c r="AWA17" s="333"/>
      <c r="AWB17" s="333"/>
      <c r="AWC17" s="333"/>
      <c r="AWD17" s="333"/>
      <c r="AWE17" s="333"/>
      <c r="AWF17" s="333"/>
      <c r="AWG17" s="333"/>
      <c r="AWH17" s="333"/>
      <c r="AWI17" s="333"/>
      <c r="AWJ17" s="333"/>
      <c r="AWK17" s="333"/>
      <c r="AWL17" s="333"/>
      <c r="AWM17" s="333"/>
      <c r="AWN17" s="333"/>
      <c r="AWO17" s="333"/>
      <c r="AWP17" s="333"/>
      <c r="AWQ17" s="333"/>
      <c r="AWR17" s="333"/>
      <c r="AWS17" s="333"/>
      <c r="AWT17" s="333"/>
      <c r="AWU17" s="333"/>
      <c r="AWV17" s="333"/>
      <c r="AWW17" s="333"/>
      <c r="AWX17" s="333"/>
      <c r="AWY17" s="333"/>
      <c r="AWZ17" s="333"/>
      <c r="AXA17" s="333"/>
      <c r="AXB17" s="333"/>
      <c r="AXC17" s="333"/>
      <c r="AXD17" s="333"/>
      <c r="AXE17" s="333"/>
      <c r="AXF17" s="333"/>
      <c r="AXG17" s="333"/>
      <c r="AXH17" s="333"/>
      <c r="AXI17" s="333"/>
      <c r="AXJ17" s="333"/>
      <c r="AXK17" s="333"/>
      <c r="AXL17" s="333"/>
      <c r="AXM17" s="333"/>
      <c r="AXN17" s="333"/>
      <c r="AXO17" s="333"/>
      <c r="AXP17" s="333"/>
      <c r="AXQ17" s="333"/>
      <c r="AXR17" s="333"/>
      <c r="AXS17" s="333"/>
      <c r="AXT17" s="333"/>
      <c r="AXU17" s="333"/>
      <c r="AXV17" s="333"/>
      <c r="AXW17" s="333"/>
      <c r="AXX17" s="333"/>
      <c r="AXY17" s="333"/>
      <c r="AXZ17" s="333"/>
      <c r="AYA17" s="333"/>
      <c r="AYB17" s="333"/>
      <c r="AYC17" s="333"/>
      <c r="AYD17" s="333"/>
      <c r="AYE17" s="333"/>
      <c r="AYF17" s="333"/>
      <c r="AYG17" s="333"/>
      <c r="AYH17" s="333"/>
      <c r="AYI17" s="333"/>
      <c r="AYJ17" s="333"/>
      <c r="AYK17" s="333"/>
      <c r="AYL17" s="333"/>
      <c r="AYM17" s="333"/>
      <c r="AYN17" s="333"/>
      <c r="AYO17" s="333"/>
      <c r="AYP17" s="333"/>
      <c r="AYQ17" s="333"/>
      <c r="AYR17" s="333"/>
      <c r="AYS17" s="333"/>
      <c r="AYT17" s="333"/>
      <c r="AYU17" s="333"/>
      <c r="AYV17" s="333"/>
      <c r="AYW17" s="333"/>
      <c r="AYX17" s="333"/>
      <c r="AYY17" s="333"/>
      <c r="AYZ17" s="333"/>
      <c r="AZA17" s="333"/>
      <c r="AZB17" s="333"/>
      <c r="AZC17" s="333"/>
      <c r="AZD17" s="333"/>
      <c r="AZE17" s="333"/>
      <c r="AZF17" s="333"/>
      <c r="AZG17" s="333"/>
      <c r="AZH17" s="333"/>
      <c r="AZI17" s="333"/>
      <c r="AZJ17" s="333"/>
      <c r="AZK17" s="333"/>
      <c r="AZL17" s="333"/>
      <c r="AZM17" s="333"/>
      <c r="AZN17" s="333"/>
      <c r="AZO17" s="333"/>
      <c r="AZP17" s="333"/>
      <c r="AZQ17" s="333"/>
      <c r="AZR17" s="333"/>
      <c r="AZS17" s="333"/>
      <c r="AZT17" s="333"/>
      <c r="AZU17" s="333"/>
      <c r="AZV17" s="333"/>
      <c r="AZW17" s="333"/>
      <c r="AZX17" s="333"/>
      <c r="AZY17" s="333"/>
      <c r="AZZ17" s="333"/>
      <c r="BAA17" s="333"/>
      <c r="BAB17" s="333"/>
      <c r="BAC17" s="333"/>
      <c r="BAD17" s="333"/>
      <c r="BAE17" s="333"/>
      <c r="BAF17" s="333"/>
      <c r="BAG17" s="333"/>
      <c r="BAH17" s="333"/>
      <c r="BAI17" s="333"/>
      <c r="BAJ17" s="333"/>
      <c r="BAK17" s="333"/>
      <c r="BAL17" s="333"/>
      <c r="BAM17" s="333"/>
      <c r="BAN17" s="333"/>
      <c r="BAO17" s="333"/>
      <c r="BAP17" s="333"/>
      <c r="BAQ17" s="333"/>
      <c r="BAR17" s="333"/>
      <c r="BAS17" s="333"/>
      <c r="BAT17" s="333"/>
      <c r="BAU17" s="333"/>
      <c r="BAV17" s="333"/>
      <c r="BAW17" s="333"/>
      <c r="BAX17" s="333"/>
      <c r="BAY17" s="333"/>
      <c r="BAZ17" s="333"/>
      <c r="BBA17" s="333"/>
      <c r="BBB17" s="333"/>
      <c r="BBC17" s="333"/>
      <c r="BBD17" s="333"/>
      <c r="BBE17" s="333"/>
      <c r="BBF17" s="333"/>
      <c r="BBG17" s="333"/>
      <c r="BBH17" s="333"/>
      <c r="BBI17" s="333"/>
      <c r="BBJ17" s="333"/>
      <c r="BBK17" s="333"/>
      <c r="BBL17" s="333"/>
      <c r="BBM17" s="333"/>
      <c r="BBN17" s="333"/>
      <c r="BBO17" s="333"/>
      <c r="BBP17" s="333"/>
      <c r="BBQ17" s="333"/>
      <c r="BBR17" s="333"/>
      <c r="BBS17" s="333"/>
      <c r="BBT17" s="333"/>
      <c r="BBU17" s="333"/>
      <c r="BBV17" s="333"/>
      <c r="BBW17" s="333"/>
      <c r="BBX17" s="333"/>
      <c r="BBY17" s="333"/>
      <c r="BBZ17" s="333"/>
      <c r="BCA17" s="333"/>
      <c r="BCB17" s="333"/>
      <c r="BCC17" s="333"/>
      <c r="BCD17" s="333"/>
      <c r="BCE17" s="333"/>
      <c r="BCF17" s="333"/>
      <c r="BCG17" s="333"/>
      <c r="BCH17" s="333"/>
      <c r="BCI17" s="333"/>
      <c r="BCJ17" s="333"/>
      <c r="BCK17" s="333"/>
      <c r="BCL17" s="333"/>
      <c r="BCM17" s="333"/>
      <c r="BCN17" s="333"/>
      <c r="BCO17" s="333"/>
      <c r="BCP17" s="333"/>
      <c r="BCQ17" s="333"/>
      <c r="BCR17" s="333"/>
      <c r="BCS17" s="333"/>
      <c r="BCT17" s="333"/>
      <c r="BCU17" s="333"/>
      <c r="BCV17" s="333"/>
      <c r="BCW17" s="333"/>
      <c r="BCX17" s="333"/>
      <c r="BCY17" s="333"/>
      <c r="BCZ17" s="333"/>
      <c r="BDA17" s="333"/>
      <c r="BDB17" s="333"/>
      <c r="BDC17" s="333"/>
      <c r="BDD17" s="333"/>
      <c r="BDE17" s="333"/>
      <c r="BDF17" s="333"/>
      <c r="BDG17" s="333"/>
      <c r="BDH17" s="333"/>
      <c r="BDI17" s="333"/>
      <c r="BDJ17" s="333"/>
      <c r="BDK17" s="333"/>
      <c r="BDL17" s="333"/>
      <c r="BDM17" s="333"/>
      <c r="BDN17" s="333"/>
      <c r="BDO17" s="333"/>
      <c r="BDP17" s="333"/>
      <c r="BDQ17" s="333"/>
      <c r="BDR17" s="333"/>
      <c r="BDS17" s="333"/>
      <c r="BDT17" s="333"/>
      <c r="BDU17" s="333"/>
      <c r="BDV17" s="333"/>
      <c r="BDW17" s="333"/>
      <c r="BDX17" s="333"/>
      <c r="BDY17" s="333"/>
      <c r="BDZ17" s="333"/>
      <c r="BEA17" s="333"/>
      <c r="BEB17" s="333"/>
      <c r="BEC17" s="333"/>
      <c r="BED17" s="333"/>
      <c r="BEE17" s="333"/>
      <c r="BEF17" s="333"/>
      <c r="BEG17" s="333"/>
      <c r="BEH17" s="333"/>
      <c r="BEI17" s="333"/>
      <c r="BEJ17" s="333"/>
      <c r="BEK17" s="333"/>
      <c r="BEL17" s="333"/>
      <c r="BEM17" s="333"/>
      <c r="BEN17" s="333"/>
      <c r="BEO17" s="333"/>
      <c r="BEP17" s="333"/>
      <c r="BEQ17" s="333"/>
      <c r="BER17" s="333"/>
      <c r="BES17" s="333"/>
      <c r="BET17" s="333"/>
      <c r="BEU17" s="333"/>
      <c r="BEV17" s="333"/>
      <c r="BEW17" s="333"/>
      <c r="BEX17" s="333"/>
      <c r="BEY17" s="333"/>
      <c r="BEZ17" s="333"/>
      <c r="BFA17" s="333"/>
      <c r="BFB17" s="333"/>
      <c r="BFC17" s="333"/>
      <c r="BFD17" s="333"/>
      <c r="BFE17" s="333"/>
      <c r="BFF17" s="333"/>
      <c r="BFG17" s="333"/>
      <c r="BFH17" s="333"/>
      <c r="BFI17" s="333"/>
      <c r="BFJ17" s="333"/>
      <c r="BFK17" s="333"/>
      <c r="BFL17" s="333"/>
      <c r="BFM17" s="333"/>
      <c r="BFN17" s="333"/>
      <c r="BFO17" s="333"/>
      <c r="BFP17" s="333"/>
      <c r="BFQ17" s="333"/>
      <c r="BFR17" s="333"/>
      <c r="BFS17" s="333"/>
      <c r="BFT17" s="333"/>
      <c r="BFU17" s="333"/>
      <c r="BFV17" s="333"/>
      <c r="BFW17" s="333"/>
      <c r="BFX17" s="333"/>
      <c r="BFY17" s="333"/>
      <c r="BFZ17" s="333"/>
      <c r="BGA17" s="333"/>
      <c r="BGB17" s="333"/>
      <c r="BGC17" s="333"/>
      <c r="BGD17" s="333"/>
      <c r="BGE17" s="333"/>
      <c r="BGF17" s="333"/>
      <c r="BGG17" s="333"/>
      <c r="BGH17" s="333"/>
      <c r="BGI17" s="333"/>
      <c r="BGJ17" s="333"/>
      <c r="BGK17" s="333"/>
      <c r="BGL17" s="333"/>
      <c r="BGM17" s="333"/>
      <c r="BGN17" s="333"/>
      <c r="BGO17" s="333"/>
      <c r="BGP17" s="333"/>
      <c r="BGQ17" s="333"/>
      <c r="BGR17" s="333"/>
      <c r="BGS17" s="333"/>
      <c r="BGT17" s="333"/>
      <c r="BGU17" s="333"/>
      <c r="BGV17" s="333"/>
      <c r="BGW17" s="333"/>
      <c r="BGX17" s="333"/>
      <c r="BGY17" s="333"/>
      <c r="BGZ17" s="333"/>
      <c r="BHA17" s="333"/>
      <c r="BHB17" s="333"/>
      <c r="BHC17" s="333"/>
      <c r="BHD17" s="333"/>
      <c r="BHE17" s="333"/>
      <c r="BHF17" s="333"/>
      <c r="BHG17" s="333"/>
      <c r="BHH17" s="333"/>
      <c r="BHI17" s="333"/>
      <c r="BHJ17" s="333"/>
      <c r="BHK17" s="333"/>
      <c r="BHL17" s="333"/>
      <c r="BHM17" s="333"/>
      <c r="BHN17" s="333"/>
      <c r="BHO17" s="333"/>
      <c r="BHP17" s="333"/>
      <c r="BHQ17" s="333"/>
      <c r="BHR17" s="333"/>
      <c r="BHS17" s="333"/>
      <c r="BHT17" s="333"/>
      <c r="BHU17" s="333"/>
      <c r="BHV17" s="333"/>
      <c r="BHW17" s="333"/>
      <c r="BHX17" s="333"/>
      <c r="BHY17" s="333"/>
      <c r="BHZ17" s="333"/>
      <c r="BIA17" s="333"/>
      <c r="BIB17" s="333"/>
      <c r="BIC17" s="333"/>
      <c r="BID17" s="333"/>
      <c r="BIE17" s="333"/>
      <c r="BIF17" s="333"/>
      <c r="BIG17" s="333"/>
      <c r="BIH17" s="333"/>
      <c r="BII17" s="333"/>
      <c r="BIJ17" s="333"/>
      <c r="BIK17" s="333"/>
      <c r="BIL17" s="333"/>
      <c r="BIM17" s="333"/>
      <c r="BIN17" s="333"/>
      <c r="BIO17" s="333"/>
      <c r="BIP17" s="333"/>
      <c r="BIQ17" s="333"/>
      <c r="BIR17" s="333"/>
      <c r="BIS17" s="333"/>
      <c r="BIT17" s="333"/>
      <c r="BIU17" s="333"/>
      <c r="BIV17" s="333"/>
      <c r="BIW17" s="333"/>
      <c r="BIX17" s="333"/>
      <c r="BIY17" s="333"/>
      <c r="BIZ17" s="333"/>
      <c r="BJA17" s="333"/>
      <c r="BJB17" s="333"/>
      <c r="BJC17" s="333"/>
      <c r="BJD17" s="333"/>
      <c r="BJE17" s="333"/>
      <c r="BJF17" s="333"/>
      <c r="BJG17" s="333"/>
      <c r="BJH17" s="333"/>
      <c r="BJI17" s="333"/>
      <c r="BJJ17" s="333"/>
      <c r="BJK17" s="333"/>
      <c r="BJL17" s="333"/>
      <c r="BJM17" s="333"/>
      <c r="BJN17" s="333"/>
      <c r="BJO17" s="333"/>
      <c r="BJP17" s="333"/>
      <c r="BJQ17" s="333"/>
      <c r="BJR17" s="333"/>
      <c r="BJS17" s="333"/>
      <c r="BJT17" s="333"/>
      <c r="BJU17" s="333"/>
      <c r="BJV17" s="333"/>
      <c r="BJW17" s="333"/>
      <c r="BJX17" s="333"/>
      <c r="BJY17" s="333"/>
      <c r="BJZ17" s="333"/>
      <c r="BKA17" s="333"/>
      <c r="BKB17" s="333"/>
      <c r="BKC17" s="333"/>
      <c r="BKD17" s="333"/>
      <c r="BKE17" s="333"/>
      <c r="BKF17" s="333"/>
      <c r="BKG17" s="333"/>
      <c r="BKH17" s="333"/>
      <c r="BKI17" s="333"/>
      <c r="BKJ17" s="333"/>
      <c r="BKK17" s="333"/>
      <c r="BKL17" s="333"/>
      <c r="BKM17" s="333"/>
      <c r="BKN17" s="333"/>
      <c r="BKO17" s="333"/>
      <c r="BKP17" s="333"/>
      <c r="BKQ17" s="333"/>
      <c r="BKR17" s="333"/>
      <c r="BKS17" s="333"/>
      <c r="BKT17" s="333"/>
      <c r="BKU17" s="333"/>
      <c r="BKV17" s="333"/>
      <c r="BKW17" s="333"/>
      <c r="BKX17" s="333"/>
      <c r="BKY17" s="333"/>
      <c r="BKZ17" s="333"/>
      <c r="BLA17" s="333"/>
      <c r="BLB17" s="333"/>
      <c r="BLC17" s="333"/>
      <c r="BLD17" s="333"/>
      <c r="BLE17" s="333"/>
      <c r="BLF17" s="333"/>
      <c r="BLG17" s="333"/>
      <c r="BLH17" s="333"/>
      <c r="BLI17" s="333"/>
      <c r="BLJ17" s="333"/>
      <c r="BLK17" s="333"/>
      <c r="BLL17" s="333"/>
      <c r="BLM17" s="333"/>
      <c r="BLN17" s="333"/>
      <c r="BLO17" s="333"/>
      <c r="BLP17" s="333"/>
      <c r="BLQ17" s="333"/>
      <c r="BLR17" s="333"/>
      <c r="BLS17" s="333"/>
      <c r="BLT17" s="333"/>
      <c r="BLU17" s="333"/>
      <c r="BLV17" s="333"/>
      <c r="BLW17" s="333"/>
      <c r="BLX17" s="333"/>
      <c r="BLY17" s="333"/>
      <c r="BLZ17" s="333"/>
      <c r="BMA17" s="333"/>
      <c r="BMB17" s="333"/>
      <c r="BMC17" s="333"/>
      <c r="BMD17" s="333"/>
      <c r="BME17" s="333"/>
      <c r="BMF17" s="333"/>
      <c r="BMG17" s="333"/>
      <c r="BMH17" s="333"/>
      <c r="BMI17" s="333"/>
      <c r="BMJ17" s="333"/>
      <c r="BMK17" s="333"/>
      <c r="BML17" s="333"/>
      <c r="BMM17" s="333"/>
      <c r="BMN17" s="333"/>
      <c r="BMO17" s="333"/>
      <c r="BMP17" s="333"/>
      <c r="BMQ17" s="333"/>
      <c r="BMR17" s="333"/>
      <c r="BMS17" s="333"/>
      <c r="BMT17" s="333"/>
      <c r="BMU17" s="333"/>
      <c r="BMV17" s="333"/>
      <c r="BMW17" s="333"/>
      <c r="BMX17" s="333"/>
      <c r="BMY17" s="333"/>
      <c r="BMZ17" s="333"/>
      <c r="BNA17" s="333"/>
      <c r="BNB17" s="333"/>
      <c r="BNC17" s="333"/>
      <c r="BND17" s="333"/>
      <c r="BNE17" s="333"/>
      <c r="BNF17" s="333"/>
      <c r="BNG17" s="333"/>
      <c r="BNH17" s="333"/>
      <c r="BNI17" s="333"/>
      <c r="BNJ17" s="333"/>
      <c r="BNK17" s="333"/>
      <c r="BNL17" s="333"/>
      <c r="BNM17" s="333"/>
      <c r="BNN17" s="333"/>
      <c r="BNO17" s="333"/>
      <c r="BNP17" s="333"/>
      <c r="BNQ17" s="333"/>
      <c r="BNR17" s="333"/>
      <c r="BNS17" s="333"/>
      <c r="BNT17" s="333"/>
      <c r="BNU17" s="333"/>
      <c r="BNV17" s="333"/>
      <c r="BNW17" s="333"/>
      <c r="BNX17" s="333"/>
      <c r="BNY17" s="333"/>
      <c r="BNZ17" s="333"/>
      <c r="BOA17" s="333"/>
      <c r="BOB17" s="333"/>
      <c r="BOC17" s="333"/>
      <c r="BOD17" s="333"/>
      <c r="BOE17" s="333"/>
      <c r="BOF17" s="333"/>
      <c r="BOG17" s="333"/>
      <c r="BOH17" s="333"/>
      <c r="BOI17" s="333"/>
      <c r="BOJ17" s="333"/>
      <c r="BOK17" s="333"/>
      <c r="BOL17" s="333"/>
      <c r="BOM17" s="333"/>
      <c r="BON17" s="333"/>
      <c r="BOO17" s="333"/>
      <c r="BOP17" s="333"/>
      <c r="BOQ17" s="333"/>
      <c r="BOR17" s="333"/>
      <c r="BOS17" s="333"/>
      <c r="BOT17" s="333"/>
      <c r="BOU17" s="333"/>
      <c r="BOV17" s="333"/>
      <c r="BOW17" s="333"/>
      <c r="BOX17" s="333"/>
      <c r="BOY17" s="333"/>
      <c r="BOZ17" s="333"/>
      <c r="BPA17" s="333"/>
      <c r="BPB17" s="333"/>
      <c r="BPC17" s="333"/>
      <c r="BPD17" s="333"/>
      <c r="BPE17" s="333"/>
      <c r="BPF17" s="333"/>
      <c r="BPG17" s="333"/>
      <c r="BPH17" s="333"/>
      <c r="BPI17" s="333"/>
      <c r="BPJ17" s="333"/>
      <c r="BPK17" s="333"/>
      <c r="BPL17" s="333"/>
      <c r="BPM17" s="333"/>
      <c r="BPN17" s="333"/>
      <c r="BPO17" s="333"/>
      <c r="BPP17" s="333"/>
      <c r="BPQ17" s="333"/>
      <c r="BPR17" s="333"/>
      <c r="BPS17" s="333"/>
      <c r="BPT17" s="333"/>
      <c r="BPU17" s="333"/>
      <c r="BPV17" s="333"/>
      <c r="BPW17" s="333"/>
      <c r="BPX17" s="333"/>
      <c r="BPY17" s="333"/>
      <c r="BPZ17" s="333"/>
      <c r="BQA17" s="333"/>
      <c r="BQB17" s="333"/>
      <c r="BQC17" s="333"/>
      <c r="BQD17" s="333"/>
      <c r="BQE17" s="333"/>
      <c r="BQF17" s="333"/>
      <c r="BQG17" s="333"/>
      <c r="BQH17" s="333"/>
      <c r="BQI17" s="333"/>
      <c r="BQJ17" s="333"/>
      <c r="BQK17" s="333"/>
      <c r="BQL17" s="333"/>
      <c r="BQM17" s="333"/>
      <c r="BQN17" s="333"/>
      <c r="BQO17" s="333"/>
      <c r="BQP17" s="333"/>
      <c r="BQQ17" s="333"/>
      <c r="BQR17" s="333"/>
      <c r="BQS17" s="333"/>
      <c r="BQT17" s="333"/>
      <c r="BQU17" s="333"/>
      <c r="BQV17" s="333"/>
      <c r="BQW17" s="333"/>
      <c r="BQX17" s="333"/>
      <c r="BQY17" s="333"/>
      <c r="BQZ17" s="333"/>
      <c r="BRA17" s="333"/>
      <c r="BRB17" s="333"/>
      <c r="BRC17" s="333"/>
      <c r="BRD17" s="333"/>
      <c r="BRE17" s="333"/>
      <c r="BRF17" s="333"/>
      <c r="BRG17" s="333"/>
      <c r="BRH17" s="333"/>
      <c r="BRI17" s="333"/>
      <c r="BRJ17" s="333"/>
      <c r="BRK17" s="333"/>
      <c r="BRL17" s="333"/>
      <c r="BRM17" s="333"/>
      <c r="BRN17" s="333"/>
      <c r="BRO17" s="333"/>
      <c r="BRP17" s="333"/>
      <c r="BRQ17" s="333"/>
      <c r="BRR17" s="333"/>
      <c r="BRS17" s="333"/>
      <c r="BRT17" s="333"/>
      <c r="BRU17" s="333"/>
      <c r="BRV17" s="333"/>
      <c r="BRW17" s="333"/>
      <c r="BRX17" s="333"/>
      <c r="BRY17" s="333"/>
      <c r="BRZ17" s="333"/>
      <c r="BSA17" s="333"/>
      <c r="BSB17" s="333"/>
      <c r="BSC17" s="333"/>
      <c r="BSD17" s="333"/>
      <c r="BSE17" s="333"/>
      <c r="BSF17" s="333"/>
      <c r="BSG17" s="333"/>
      <c r="BSH17" s="333"/>
      <c r="BSI17" s="333"/>
      <c r="BSJ17" s="333"/>
      <c r="BSK17" s="333"/>
      <c r="BSL17" s="333"/>
      <c r="BSM17" s="333"/>
      <c r="BSN17" s="333"/>
      <c r="BSO17" s="333"/>
      <c r="BSP17" s="333"/>
      <c r="BSQ17" s="333"/>
      <c r="BSR17" s="333"/>
      <c r="BSS17" s="333"/>
      <c r="BST17" s="333"/>
      <c r="BSU17" s="333"/>
      <c r="BSV17" s="333"/>
      <c r="BSW17" s="333"/>
      <c r="BSX17" s="333"/>
      <c r="BSY17" s="333"/>
      <c r="BSZ17" s="333"/>
      <c r="BTA17" s="333"/>
      <c r="BTB17" s="333"/>
      <c r="BTC17" s="333"/>
      <c r="BTD17" s="333"/>
      <c r="BTE17" s="333"/>
      <c r="BTF17" s="333"/>
      <c r="BTG17" s="333"/>
      <c r="BTH17" s="333"/>
      <c r="BTI17" s="333"/>
      <c r="BTJ17" s="333"/>
      <c r="BTK17" s="333"/>
      <c r="BTL17" s="333"/>
      <c r="BTM17" s="333"/>
      <c r="BTN17" s="333"/>
      <c r="BTO17" s="333"/>
      <c r="BTP17" s="333"/>
      <c r="BTQ17" s="333"/>
      <c r="BTR17" s="333"/>
      <c r="BTS17" s="333"/>
      <c r="BTT17" s="333"/>
      <c r="BTU17" s="333"/>
      <c r="BTV17" s="333"/>
      <c r="BTW17" s="333"/>
      <c r="BTX17" s="333"/>
      <c r="BTY17" s="333"/>
      <c r="BTZ17" s="333"/>
      <c r="BUA17" s="333"/>
      <c r="BUB17" s="333"/>
      <c r="BUC17" s="333"/>
      <c r="BUD17" s="333"/>
      <c r="BUE17" s="333"/>
      <c r="BUF17" s="333"/>
      <c r="BUG17" s="333"/>
      <c r="BUH17" s="333"/>
      <c r="BUI17" s="333"/>
      <c r="BUJ17" s="333"/>
      <c r="BUK17" s="333"/>
      <c r="BUL17" s="333"/>
      <c r="BUM17" s="333"/>
      <c r="BUN17" s="333"/>
      <c r="BUO17" s="333"/>
      <c r="BUP17" s="333"/>
      <c r="BUQ17" s="333"/>
      <c r="BUR17" s="333"/>
      <c r="BUS17" s="333"/>
      <c r="BUT17" s="333"/>
      <c r="BUU17" s="333"/>
      <c r="BUV17" s="333"/>
      <c r="BUW17" s="333"/>
      <c r="BUX17" s="333"/>
      <c r="BUY17" s="333"/>
      <c r="BUZ17" s="333"/>
      <c r="BVA17" s="333"/>
      <c r="BVB17" s="333"/>
      <c r="BVC17" s="333"/>
      <c r="BVD17" s="333"/>
      <c r="BVE17" s="333"/>
      <c r="BVF17" s="333"/>
      <c r="BVG17" s="333"/>
      <c r="BVH17" s="333"/>
      <c r="BVI17" s="333"/>
      <c r="BVJ17" s="333"/>
      <c r="BVK17" s="333"/>
      <c r="BVL17" s="333"/>
      <c r="BVM17" s="333"/>
      <c r="BVN17" s="333"/>
      <c r="BVO17" s="333"/>
      <c r="BVP17" s="333"/>
      <c r="BVQ17" s="333"/>
      <c r="BVR17" s="333"/>
      <c r="BVS17" s="333"/>
      <c r="BVT17" s="333"/>
      <c r="BVU17" s="333"/>
      <c r="BVV17" s="333"/>
      <c r="BVW17" s="333"/>
      <c r="BVX17" s="333"/>
      <c r="BVY17" s="333"/>
      <c r="BVZ17" s="333"/>
      <c r="BWA17" s="333"/>
      <c r="BWB17" s="333"/>
      <c r="BWC17" s="333"/>
      <c r="BWD17" s="333"/>
      <c r="BWE17" s="333"/>
      <c r="BWF17" s="333"/>
      <c r="BWG17" s="333"/>
      <c r="BWH17" s="333"/>
      <c r="BWI17" s="333"/>
      <c r="BWJ17" s="333"/>
      <c r="BWK17" s="333"/>
      <c r="BWL17" s="333"/>
      <c r="BWM17" s="333"/>
      <c r="BWN17" s="333"/>
      <c r="BWO17" s="333"/>
      <c r="BWP17" s="333"/>
      <c r="BWQ17" s="333"/>
      <c r="BWR17" s="333"/>
      <c r="BWS17" s="333"/>
      <c r="BWT17" s="333"/>
      <c r="BWU17" s="333"/>
      <c r="BWV17" s="333"/>
      <c r="BWW17" s="333"/>
      <c r="BWX17" s="333"/>
      <c r="BWY17" s="333"/>
      <c r="BWZ17" s="333"/>
      <c r="BXA17" s="333"/>
      <c r="BXB17" s="333"/>
      <c r="BXC17" s="333"/>
      <c r="BXD17" s="333"/>
      <c r="BXE17" s="333"/>
      <c r="BXF17" s="333"/>
      <c r="BXG17" s="333"/>
      <c r="BXH17" s="333"/>
      <c r="BXI17" s="333"/>
      <c r="BXJ17" s="333"/>
      <c r="BXK17" s="333"/>
      <c r="BXL17" s="333"/>
      <c r="BXM17" s="333"/>
      <c r="BXN17" s="333"/>
      <c r="BXO17" s="333"/>
      <c r="BXP17" s="333"/>
      <c r="BXQ17" s="333"/>
      <c r="BXR17" s="333"/>
      <c r="BXS17" s="333"/>
      <c r="BXT17" s="333"/>
      <c r="BXU17" s="333"/>
      <c r="BXV17" s="333"/>
      <c r="BXW17" s="333"/>
      <c r="BXX17" s="333"/>
      <c r="BXY17" s="333"/>
      <c r="BXZ17" s="333"/>
      <c r="BYA17" s="333"/>
      <c r="BYB17" s="333"/>
      <c r="BYC17" s="333"/>
      <c r="BYD17" s="333"/>
      <c r="BYE17" s="333"/>
      <c r="BYF17" s="333"/>
      <c r="BYG17" s="333"/>
      <c r="BYH17" s="333"/>
      <c r="BYI17" s="333"/>
      <c r="BYJ17" s="333"/>
      <c r="BYK17" s="333"/>
      <c r="BYL17" s="333"/>
      <c r="BYM17" s="333"/>
      <c r="BYN17" s="333"/>
      <c r="BYO17" s="333"/>
      <c r="BYP17" s="333"/>
      <c r="BYQ17" s="333"/>
      <c r="BYR17" s="333"/>
      <c r="BYS17" s="333"/>
      <c r="BYT17" s="333"/>
      <c r="BYU17" s="333"/>
      <c r="BYV17" s="333"/>
      <c r="BYW17" s="333"/>
      <c r="BYX17" s="333"/>
      <c r="BYY17" s="333"/>
      <c r="BYZ17" s="333"/>
      <c r="BZA17" s="333"/>
      <c r="BZB17" s="333"/>
      <c r="BZC17" s="333"/>
      <c r="BZD17" s="333"/>
      <c r="BZE17" s="333"/>
      <c r="BZF17" s="333"/>
      <c r="BZG17" s="333"/>
      <c r="BZH17" s="333"/>
      <c r="BZI17" s="333"/>
      <c r="BZJ17" s="333"/>
      <c r="BZK17" s="333"/>
      <c r="BZL17" s="333"/>
      <c r="BZM17" s="333"/>
      <c r="BZN17" s="333"/>
      <c r="BZO17" s="333"/>
      <c r="BZP17" s="333"/>
      <c r="BZQ17" s="333"/>
      <c r="BZR17" s="333"/>
      <c r="BZS17" s="333"/>
      <c r="BZT17" s="333"/>
      <c r="BZU17" s="333"/>
      <c r="BZV17" s="333"/>
      <c r="BZW17" s="333"/>
      <c r="BZX17" s="333"/>
      <c r="BZY17" s="333"/>
      <c r="BZZ17" s="333"/>
      <c r="CAA17" s="333"/>
      <c r="CAB17" s="333"/>
      <c r="CAC17" s="333"/>
      <c r="CAD17" s="333"/>
      <c r="CAE17" s="333"/>
      <c r="CAF17" s="333"/>
      <c r="CAG17" s="333"/>
      <c r="CAH17" s="333"/>
      <c r="CAI17" s="333"/>
      <c r="CAJ17" s="333"/>
      <c r="CAK17" s="333"/>
      <c r="CAL17" s="333"/>
      <c r="CAM17" s="333"/>
      <c r="CAN17" s="333"/>
      <c r="CAO17" s="333"/>
      <c r="CAP17" s="333"/>
      <c r="CAQ17" s="333"/>
      <c r="CAR17" s="333"/>
      <c r="CAS17" s="333"/>
      <c r="CAT17" s="333"/>
      <c r="CAU17" s="333"/>
      <c r="CAV17" s="333"/>
      <c r="CAW17" s="333"/>
      <c r="CAX17" s="333"/>
      <c r="CAY17" s="333"/>
      <c r="CAZ17" s="333"/>
      <c r="CBA17" s="333"/>
      <c r="CBB17" s="333"/>
      <c r="CBC17" s="333"/>
      <c r="CBD17" s="333"/>
      <c r="CBE17" s="333"/>
      <c r="CBF17" s="333"/>
      <c r="CBG17" s="333"/>
      <c r="CBH17" s="333"/>
      <c r="CBI17" s="333"/>
      <c r="CBJ17" s="333"/>
      <c r="CBK17" s="333"/>
      <c r="CBL17" s="333"/>
      <c r="CBM17" s="333"/>
      <c r="CBN17" s="333"/>
      <c r="CBO17" s="333"/>
      <c r="CBP17" s="333"/>
      <c r="CBQ17" s="333"/>
      <c r="CBR17" s="333"/>
      <c r="CBS17" s="333"/>
      <c r="CBT17" s="333"/>
      <c r="CBU17" s="333"/>
      <c r="CBV17" s="333"/>
      <c r="CBW17" s="333"/>
      <c r="CBX17" s="333"/>
      <c r="CBY17" s="333"/>
      <c r="CBZ17" s="333"/>
      <c r="CCA17" s="333"/>
      <c r="CCB17" s="333"/>
      <c r="CCC17" s="333"/>
      <c r="CCD17" s="333"/>
      <c r="CCE17" s="333"/>
      <c r="CCF17" s="333"/>
      <c r="CCG17" s="333"/>
      <c r="CCH17" s="333"/>
      <c r="CCI17" s="333"/>
      <c r="CCJ17" s="333"/>
      <c r="CCK17" s="333"/>
      <c r="CCL17" s="333"/>
      <c r="CCM17" s="333"/>
      <c r="CCN17" s="333"/>
      <c r="CCO17" s="333"/>
      <c r="CCP17" s="333"/>
      <c r="CCQ17" s="333"/>
      <c r="CCR17" s="333"/>
      <c r="CCS17" s="333"/>
      <c r="CCT17" s="333"/>
      <c r="CCU17" s="333"/>
      <c r="CCV17" s="333"/>
      <c r="CCW17" s="333"/>
      <c r="CCX17" s="333"/>
      <c r="CCY17" s="333"/>
      <c r="CCZ17" s="333"/>
      <c r="CDA17" s="333"/>
      <c r="CDB17" s="333"/>
      <c r="CDC17" s="333"/>
      <c r="CDD17" s="333"/>
      <c r="CDE17" s="333"/>
      <c r="CDF17" s="333"/>
      <c r="CDG17" s="333"/>
      <c r="CDH17" s="333"/>
      <c r="CDI17" s="333"/>
      <c r="CDJ17" s="333"/>
      <c r="CDK17" s="333"/>
      <c r="CDL17" s="333"/>
      <c r="CDM17" s="333"/>
      <c r="CDN17" s="333"/>
      <c r="CDO17" s="333"/>
      <c r="CDP17" s="333"/>
      <c r="CDQ17" s="333"/>
      <c r="CDR17" s="333"/>
      <c r="CDS17" s="333"/>
      <c r="CDT17" s="333"/>
      <c r="CDU17" s="333"/>
      <c r="CDV17" s="333"/>
      <c r="CDW17" s="333"/>
      <c r="CDX17" s="333"/>
      <c r="CDY17" s="333"/>
      <c r="CDZ17" s="333"/>
      <c r="CEA17" s="333"/>
      <c r="CEB17" s="333"/>
      <c r="CEC17" s="333"/>
      <c r="CED17" s="333"/>
      <c r="CEE17" s="333"/>
      <c r="CEF17" s="333"/>
      <c r="CEG17" s="333"/>
      <c r="CEH17" s="333"/>
      <c r="CEI17" s="333"/>
      <c r="CEJ17" s="333"/>
      <c r="CEK17" s="333"/>
      <c r="CEL17" s="333"/>
      <c r="CEM17" s="333"/>
      <c r="CEN17" s="333"/>
      <c r="CEO17" s="333"/>
      <c r="CEP17" s="333"/>
      <c r="CEQ17" s="333"/>
      <c r="CER17" s="333"/>
      <c r="CES17" s="333"/>
      <c r="CET17" s="333"/>
      <c r="CEU17" s="333"/>
      <c r="CEV17" s="333"/>
      <c r="CEW17" s="333"/>
      <c r="CEX17" s="333"/>
      <c r="CEY17" s="333"/>
      <c r="CEZ17" s="333"/>
      <c r="CFA17" s="333"/>
      <c r="CFB17" s="333"/>
      <c r="CFC17" s="333"/>
      <c r="CFD17" s="333"/>
      <c r="CFE17" s="333"/>
      <c r="CFF17" s="333"/>
      <c r="CFG17" s="333"/>
      <c r="CFH17" s="333"/>
      <c r="CFI17" s="333"/>
      <c r="CFJ17" s="333"/>
      <c r="CFK17" s="333"/>
      <c r="CFL17" s="333"/>
      <c r="CFM17" s="333"/>
      <c r="CFN17" s="333"/>
      <c r="CFO17" s="333"/>
      <c r="CFP17" s="333"/>
      <c r="CFQ17" s="333"/>
      <c r="CFR17" s="333"/>
      <c r="CFS17" s="333"/>
      <c r="CFT17" s="333"/>
      <c r="CFU17" s="333"/>
      <c r="CFV17" s="333"/>
      <c r="CFW17" s="333"/>
      <c r="CFX17" s="333"/>
      <c r="CFY17" s="333"/>
      <c r="CFZ17" s="333"/>
      <c r="CGA17" s="333"/>
      <c r="CGB17" s="333"/>
      <c r="CGC17" s="333"/>
      <c r="CGD17" s="333"/>
      <c r="CGE17" s="333"/>
      <c r="CGF17" s="333"/>
      <c r="CGG17" s="333"/>
      <c r="CGH17" s="333"/>
      <c r="CGI17" s="333"/>
      <c r="CGJ17" s="333"/>
      <c r="CGK17" s="333"/>
      <c r="CGL17" s="333"/>
      <c r="CGM17" s="333"/>
      <c r="CGN17" s="333"/>
      <c r="CGO17" s="333"/>
      <c r="CGP17" s="333"/>
      <c r="CGQ17" s="333"/>
      <c r="CGR17" s="333"/>
      <c r="CGS17" s="333"/>
      <c r="CGT17" s="333"/>
      <c r="CGU17" s="333"/>
      <c r="CGV17" s="333"/>
      <c r="CGW17" s="333"/>
      <c r="CGX17" s="333"/>
      <c r="CGY17" s="333"/>
      <c r="CGZ17" s="333"/>
      <c r="CHA17" s="333"/>
      <c r="CHB17" s="333"/>
      <c r="CHC17" s="333"/>
      <c r="CHD17" s="333"/>
      <c r="CHE17" s="333"/>
      <c r="CHF17" s="333"/>
      <c r="CHG17" s="333"/>
      <c r="CHH17" s="333"/>
      <c r="CHI17" s="333"/>
      <c r="CHJ17" s="333"/>
      <c r="CHK17" s="333"/>
      <c r="CHL17" s="333"/>
      <c r="CHM17" s="333"/>
      <c r="CHN17" s="333"/>
      <c r="CHO17" s="333"/>
      <c r="CHP17" s="333"/>
      <c r="CHQ17" s="333"/>
      <c r="CHR17" s="333"/>
      <c r="CHS17" s="333"/>
      <c r="CHT17" s="333"/>
      <c r="CHU17" s="333"/>
      <c r="CHV17" s="333"/>
      <c r="CHW17" s="333"/>
      <c r="CHX17" s="333"/>
      <c r="CHY17" s="333"/>
      <c r="CHZ17" s="333"/>
      <c r="CIA17" s="333"/>
      <c r="CIB17" s="333"/>
      <c r="CIC17" s="333"/>
      <c r="CID17" s="333"/>
      <c r="CIE17" s="333"/>
      <c r="CIF17" s="333"/>
      <c r="CIG17" s="333"/>
      <c r="CIH17" s="333"/>
      <c r="CII17" s="333"/>
      <c r="CIJ17" s="333"/>
      <c r="CIK17" s="333"/>
      <c r="CIL17" s="333"/>
      <c r="CIM17" s="333"/>
      <c r="CIN17" s="333"/>
      <c r="CIO17" s="333"/>
      <c r="CIP17" s="333"/>
      <c r="CIQ17" s="333"/>
      <c r="CIR17" s="333"/>
      <c r="CIS17" s="333"/>
      <c r="CIT17" s="333"/>
      <c r="CIU17" s="333"/>
      <c r="CIV17" s="333"/>
      <c r="CIW17" s="333"/>
      <c r="CIX17" s="333"/>
      <c r="CIY17" s="333"/>
      <c r="CIZ17" s="333"/>
      <c r="CJA17" s="333"/>
      <c r="CJB17" s="333"/>
      <c r="CJC17" s="333"/>
      <c r="CJD17" s="333"/>
      <c r="CJE17" s="333"/>
      <c r="CJF17" s="333"/>
      <c r="CJG17" s="333"/>
      <c r="CJH17" s="333"/>
      <c r="CJI17" s="333"/>
      <c r="CJJ17" s="333"/>
      <c r="CJK17" s="333"/>
      <c r="CJL17" s="333"/>
      <c r="CJM17" s="333"/>
      <c r="CJN17" s="333"/>
      <c r="CJO17" s="333"/>
      <c r="CJP17" s="333"/>
      <c r="CJQ17" s="333"/>
      <c r="CJR17" s="333"/>
      <c r="CJS17" s="333"/>
      <c r="CJT17" s="333"/>
      <c r="CJU17" s="333"/>
      <c r="CJV17" s="333"/>
      <c r="CJW17" s="333"/>
      <c r="CJX17" s="333"/>
      <c r="CJY17" s="333"/>
      <c r="CJZ17" s="333"/>
      <c r="CKA17" s="333"/>
      <c r="CKB17" s="333"/>
      <c r="CKC17" s="333"/>
      <c r="CKD17" s="333"/>
      <c r="CKE17" s="333"/>
      <c r="CKF17" s="333"/>
      <c r="CKG17" s="333"/>
      <c r="CKH17" s="333"/>
      <c r="CKI17" s="333"/>
      <c r="CKJ17" s="333"/>
      <c r="CKK17" s="333"/>
      <c r="CKL17" s="333"/>
      <c r="CKM17" s="333"/>
      <c r="CKN17" s="333"/>
      <c r="CKO17" s="333"/>
      <c r="CKP17" s="333"/>
      <c r="CKQ17" s="333"/>
      <c r="CKR17" s="333"/>
      <c r="CKS17" s="333"/>
      <c r="CKT17" s="333"/>
      <c r="CKU17" s="333"/>
      <c r="CKV17" s="333"/>
      <c r="CKW17" s="333"/>
      <c r="CKX17" s="333"/>
      <c r="CKY17" s="333"/>
      <c r="CKZ17" s="333"/>
      <c r="CLA17" s="333"/>
      <c r="CLB17" s="333"/>
      <c r="CLC17" s="333"/>
      <c r="CLD17" s="333"/>
      <c r="CLE17" s="333"/>
      <c r="CLF17" s="333"/>
      <c r="CLG17" s="333"/>
      <c r="CLH17" s="333"/>
      <c r="CLI17" s="333"/>
      <c r="CLJ17" s="333"/>
      <c r="CLK17" s="333"/>
      <c r="CLL17" s="333"/>
      <c r="CLM17" s="333"/>
      <c r="CLN17" s="333"/>
      <c r="CLO17" s="333"/>
      <c r="CLP17" s="333"/>
      <c r="CLQ17" s="333"/>
      <c r="CLR17" s="333"/>
      <c r="CLS17" s="333"/>
      <c r="CLT17" s="333"/>
      <c r="CLU17" s="333"/>
      <c r="CLV17" s="333"/>
      <c r="CLW17" s="333"/>
      <c r="CLX17" s="333"/>
      <c r="CLY17" s="333"/>
      <c r="CLZ17" s="333"/>
      <c r="CMA17" s="333"/>
      <c r="CMB17" s="333"/>
      <c r="CMC17" s="333"/>
      <c r="CMD17" s="333"/>
      <c r="CME17" s="333"/>
      <c r="CMF17" s="333"/>
      <c r="CMG17" s="333"/>
      <c r="CMH17" s="333"/>
      <c r="CMI17" s="333"/>
      <c r="CMJ17" s="333"/>
      <c r="CMK17" s="333"/>
      <c r="CML17" s="333"/>
      <c r="CMM17" s="333"/>
      <c r="CMN17" s="333"/>
      <c r="CMO17" s="333"/>
      <c r="CMP17" s="333"/>
      <c r="CMQ17" s="333"/>
      <c r="CMR17" s="333"/>
      <c r="CMS17" s="333"/>
      <c r="CMT17" s="333"/>
      <c r="CMU17" s="333"/>
      <c r="CMV17" s="333"/>
      <c r="CMW17" s="333"/>
      <c r="CMX17" s="333"/>
      <c r="CMY17" s="333"/>
      <c r="CMZ17" s="333"/>
      <c r="CNA17" s="333"/>
      <c r="CNB17" s="333"/>
      <c r="CNC17" s="333"/>
      <c r="CND17" s="333"/>
      <c r="CNE17" s="333"/>
      <c r="CNF17" s="333"/>
      <c r="CNG17" s="333"/>
      <c r="CNH17" s="333"/>
      <c r="CNI17" s="333"/>
      <c r="CNJ17" s="333"/>
      <c r="CNK17" s="333"/>
      <c r="CNL17" s="333"/>
      <c r="CNM17" s="333"/>
      <c r="CNN17" s="333"/>
      <c r="CNO17" s="333"/>
      <c r="CNP17" s="333"/>
      <c r="CNQ17" s="333"/>
      <c r="CNR17" s="333"/>
      <c r="CNS17" s="333"/>
      <c r="CNT17" s="333"/>
      <c r="CNU17" s="333"/>
      <c r="CNV17" s="333"/>
      <c r="CNW17" s="333"/>
      <c r="CNX17" s="333"/>
      <c r="CNY17" s="333"/>
      <c r="CNZ17" s="333"/>
      <c r="COA17" s="333"/>
      <c r="COB17" s="333"/>
      <c r="COC17" s="333"/>
      <c r="COD17" s="333"/>
      <c r="COE17" s="333"/>
      <c r="COF17" s="333"/>
      <c r="COG17" s="333"/>
      <c r="COH17" s="333"/>
      <c r="COI17" s="333"/>
      <c r="COJ17" s="333"/>
      <c r="COK17" s="333"/>
      <c r="COL17" s="333"/>
      <c r="COM17" s="333"/>
      <c r="CON17" s="333"/>
      <c r="COO17" s="333"/>
      <c r="COP17" s="333"/>
      <c r="COQ17" s="333"/>
      <c r="COR17" s="333"/>
      <c r="COS17" s="333"/>
      <c r="COT17" s="333"/>
      <c r="COU17" s="333"/>
      <c r="COV17" s="333"/>
      <c r="COW17" s="333"/>
      <c r="COX17" s="333"/>
      <c r="COY17" s="333"/>
      <c r="COZ17" s="333"/>
      <c r="CPA17" s="333"/>
      <c r="CPB17" s="333"/>
      <c r="CPC17" s="333"/>
      <c r="CPD17" s="333"/>
      <c r="CPE17" s="333"/>
      <c r="CPF17" s="333"/>
      <c r="CPG17" s="333"/>
      <c r="CPH17" s="333"/>
      <c r="CPI17" s="333"/>
      <c r="CPJ17" s="333"/>
      <c r="CPK17" s="333"/>
      <c r="CPL17" s="333"/>
      <c r="CPM17" s="333"/>
      <c r="CPN17" s="333"/>
      <c r="CPO17" s="333"/>
      <c r="CPP17" s="333"/>
      <c r="CPQ17" s="333"/>
      <c r="CPR17" s="333"/>
      <c r="CPS17" s="333"/>
      <c r="CPT17" s="333"/>
      <c r="CPU17" s="333"/>
      <c r="CPV17" s="333"/>
      <c r="CPW17" s="333"/>
      <c r="CPX17" s="333"/>
      <c r="CPY17" s="333"/>
      <c r="CPZ17" s="333"/>
      <c r="CQA17" s="333"/>
      <c r="CQB17" s="333"/>
      <c r="CQC17" s="333"/>
      <c r="CQD17" s="333"/>
      <c r="CQE17" s="333"/>
      <c r="CQF17" s="333"/>
      <c r="CQG17" s="333"/>
      <c r="CQH17" s="333"/>
      <c r="CQI17" s="333"/>
      <c r="CQJ17" s="333"/>
      <c r="CQK17" s="333"/>
      <c r="CQL17" s="333"/>
      <c r="CQM17" s="333"/>
      <c r="CQN17" s="333"/>
      <c r="CQO17" s="333"/>
      <c r="CQP17" s="333"/>
      <c r="CQQ17" s="333"/>
      <c r="CQR17" s="333"/>
      <c r="CQS17" s="333"/>
      <c r="CQT17" s="333"/>
      <c r="CQU17" s="333"/>
      <c r="CQV17" s="333"/>
      <c r="CQW17" s="333"/>
      <c r="CQX17" s="333"/>
      <c r="CQY17" s="333"/>
      <c r="CQZ17" s="333"/>
      <c r="CRA17" s="333"/>
      <c r="CRB17" s="333"/>
      <c r="CRC17" s="333"/>
      <c r="CRD17" s="333"/>
      <c r="CRE17" s="333"/>
      <c r="CRF17" s="333"/>
      <c r="CRG17" s="333"/>
      <c r="CRH17" s="333"/>
      <c r="CRI17" s="333"/>
      <c r="CRJ17" s="333"/>
      <c r="CRK17" s="333"/>
      <c r="CRL17" s="333"/>
      <c r="CRM17" s="333"/>
      <c r="CRN17" s="333"/>
      <c r="CRO17" s="333"/>
      <c r="CRP17" s="333"/>
      <c r="CRQ17" s="333"/>
      <c r="CRR17" s="333"/>
      <c r="CRS17" s="333"/>
      <c r="CRT17" s="333"/>
      <c r="CRU17" s="333"/>
      <c r="CRV17" s="333"/>
      <c r="CRW17" s="333"/>
      <c r="CRX17" s="333"/>
      <c r="CRY17" s="333"/>
      <c r="CRZ17" s="333"/>
      <c r="CSA17" s="333"/>
      <c r="CSB17" s="333"/>
      <c r="CSC17" s="333"/>
      <c r="CSD17" s="333"/>
      <c r="CSE17" s="333"/>
      <c r="CSF17" s="333"/>
      <c r="CSG17" s="333"/>
      <c r="CSH17" s="333"/>
      <c r="CSI17" s="333"/>
      <c r="CSJ17" s="333"/>
      <c r="CSK17" s="333"/>
      <c r="CSL17" s="333"/>
      <c r="CSM17" s="333"/>
      <c r="CSN17" s="333"/>
      <c r="CSO17" s="333"/>
      <c r="CSP17" s="333"/>
      <c r="CSQ17" s="333"/>
      <c r="CSR17" s="333"/>
      <c r="CSS17" s="333"/>
      <c r="CST17" s="333"/>
      <c r="CSU17" s="333"/>
      <c r="CSV17" s="333"/>
      <c r="CSW17" s="333"/>
      <c r="CSX17" s="333"/>
      <c r="CSY17" s="333"/>
      <c r="CSZ17" s="333"/>
      <c r="CTA17" s="333"/>
      <c r="CTB17" s="333"/>
      <c r="CTC17" s="333"/>
      <c r="CTD17" s="333"/>
      <c r="CTE17" s="333"/>
      <c r="CTF17" s="333"/>
      <c r="CTG17" s="333"/>
      <c r="CTH17" s="333"/>
      <c r="CTI17" s="333"/>
      <c r="CTJ17" s="333"/>
      <c r="CTK17" s="333"/>
      <c r="CTL17" s="333"/>
      <c r="CTM17" s="333"/>
      <c r="CTN17" s="333"/>
      <c r="CTO17" s="333"/>
      <c r="CTP17" s="333"/>
      <c r="CTQ17" s="333"/>
      <c r="CTR17" s="333"/>
      <c r="CTS17" s="333"/>
      <c r="CTT17" s="333"/>
      <c r="CTU17" s="333"/>
      <c r="CTV17" s="333"/>
      <c r="CTW17" s="333"/>
      <c r="CTX17" s="333"/>
      <c r="CTY17" s="333"/>
      <c r="CTZ17" s="333"/>
      <c r="CUA17" s="333"/>
      <c r="CUB17" s="333"/>
      <c r="CUC17" s="333"/>
      <c r="CUD17" s="333"/>
      <c r="CUE17" s="333"/>
      <c r="CUF17" s="333"/>
      <c r="CUG17" s="333"/>
      <c r="CUH17" s="333"/>
      <c r="CUI17" s="333"/>
      <c r="CUJ17" s="333"/>
      <c r="CUK17" s="333"/>
      <c r="CUL17" s="333"/>
      <c r="CUM17" s="333"/>
      <c r="CUN17" s="333"/>
      <c r="CUO17" s="333"/>
      <c r="CUP17" s="333"/>
      <c r="CUQ17" s="333"/>
      <c r="CUR17" s="333"/>
      <c r="CUS17" s="333"/>
      <c r="CUT17" s="333"/>
      <c r="CUU17" s="333"/>
      <c r="CUV17" s="333"/>
      <c r="CUW17" s="333"/>
      <c r="CUX17" s="333"/>
      <c r="CUY17" s="333"/>
      <c r="CUZ17" s="333"/>
      <c r="CVA17" s="333"/>
      <c r="CVB17" s="333"/>
      <c r="CVC17" s="333"/>
      <c r="CVD17" s="333"/>
      <c r="CVE17" s="333"/>
      <c r="CVF17" s="333"/>
      <c r="CVG17" s="333"/>
      <c r="CVH17" s="333"/>
      <c r="CVI17" s="333"/>
      <c r="CVJ17" s="333"/>
      <c r="CVK17" s="333"/>
      <c r="CVL17" s="333"/>
      <c r="CVM17" s="333"/>
      <c r="CVN17" s="333"/>
      <c r="CVO17" s="333"/>
      <c r="CVP17" s="333"/>
      <c r="CVQ17" s="333"/>
      <c r="CVR17" s="333"/>
      <c r="CVS17" s="333"/>
      <c r="CVT17" s="333"/>
      <c r="CVU17" s="333"/>
      <c r="CVV17" s="333"/>
      <c r="CVW17" s="333"/>
      <c r="CVX17" s="333"/>
      <c r="CVY17" s="333"/>
      <c r="CVZ17" s="333"/>
      <c r="CWA17" s="333"/>
      <c r="CWB17" s="333"/>
      <c r="CWC17" s="333"/>
      <c r="CWD17" s="333"/>
      <c r="CWE17" s="333"/>
      <c r="CWF17" s="333"/>
      <c r="CWG17" s="333"/>
      <c r="CWH17" s="333"/>
      <c r="CWI17" s="333"/>
      <c r="CWJ17" s="333"/>
      <c r="CWK17" s="333"/>
      <c r="CWL17" s="333"/>
      <c r="CWM17" s="333"/>
      <c r="CWN17" s="333"/>
      <c r="CWO17" s="333"/>
      <c r="CWP17" s="333"/>
      <c r="CWQ17" s="333"/>
      <c r="CWR17" s="333"/>
      <c r="CWS17" s="333"/>
      <c r="CWT17" s="333"/>
      <c r="CWU17" s="333"/>
      <c r="CWV17" s="333"/>
      <c r="CWW17" s="333"/>
      <c r="CWX17" s="333"/>
      <c r="CWY17" s="333"/>
      <c r="CWZ17" s="333"/>
      <c r="CXA17" s="333"/>
      <c r="CXB17" s="333"/>
      <c r="CXC17" s="333"/>
      <c r="CXD17" s="333"/>
      <c r="CXE17" s="333"/>
      <c r="CXF17" s="333"/>
      <c r="CXG17" s="333"/>
      <c r="CXH17" s="333"/>
      <c r="CXI17" s="333"/>
      <c r="CXJ17" s="333"/>
      <c r="CXK17" s="333"/>
      <c r="CXL17" s="333"/>
      <c r="CXM17" s="333"/>
      <c r="CXN17" s="333"/>
      <c r="CXO17" s="333"/>
      <c r="CXP17" s="333"/>
      <c r="CXQ17" s="333"/>
      <c r="CXR17" s="333"/>
      <c r="CXS17" s="333"/>
      <c r="CXT17" s="333"/>
      <c r="CXU17" s="333"/>
      <c r="CXV17" s="333"/>
      <c r="CXW17" s="333"/>
      <c r="CXX17" s="333"/>
      <c r="CXY17" s="333"/>
      <c r="CXZ17" s="333"/>
      <c r="CYA17" s="333"/>
      <c r="CYB17" s="333"/>
      <c r="CYC17" s="333"/>
      <c r="CYD17" s="333"/>
      <c r="CYE17" s="333"/>
      <c r="CYF17" s="333"/>
      <c r="CYG17" s="333"/>
      <c r="CYH17" s="333"/>
      <c r="CYI17" s="333"/>
      <c r="CYJ17" s="333"/>
      <c r="CYK17" s="333"/>
      <c r="CYL17" s="333"/>
      <c r="CYM17" s="333"/>
      <c r="CYN17" s="333"/>
      <c r="CYO17" s="333"/>
      <c r="CYP17" s="333"/>
      <c r="CYQ17" s="333"/>
      <c r="CYR17" s="333"/>
      <c r="CYS17" s="333"/>
      <c r="CYT17" s="333"/>
      <c r="CYU17" s="333"/>
      <c r="CYV17" s="333"/>
      <c r="CYW17" s="333"/>
      <c r="CYX17" s="333"/>
      <c r="CYY17" s="333"/>
      <c r="CYZ17" s="333"/>
      <c r="CZA17" s="333"/>
      <c r="CZB17" s="333"/>
      <c r="CZC17" s="333"/>
      <c r="CZD17" s="333"/>
      <c r="CZE17" s="333"/>
      <c r="CZF17" s="333"/>
      <c r="CZG17" s="333"/>
      <c r="CZH17" s="333"/>
      <c r="CZI17" s="333"/>
      <c r="CZJ17" s="333"/>
      <c r="CZK17" s="333"/>
      <c r="CZL17" s="333"/>
      <c r="CZM17" s="333"/>
      <c r="CZN17" s="333"/>
      <c r="CZO17" s="333"/>
      <c r="CZP17" s="333"/>
      <c r="CZQ17" s="333"/>
      <c r="CZR17" s="333"/>
      <c r="CZS17" s="333"/>
      <c r="CZT17" s="333"/>
      <c r="CZU17" s="333"/>
      <c r="CZV17" s="333"/>
      <c r="CZW17" s="333"/>
      <c r="CZX17" s="333"/>
      <c r="CZY17" s="333"/>
      <c r="CZZ17" s="333"/>
      <c r="DAA17" s="333"/>
      <c r="DAB17" s="333"/>
      <c r="DAC17" s="333"/>
      <c r="DAD17" s="333"/>
      <c r="DAE17" s="333"/>
      <c r="DAF17" s="333"/>
      <c r="DAG17" s="333"/>
      <c r="DAH17" s="333"/>
      <c r="DAI17" s="333"/>
      <c r="DAJ17" s="333"/>
      <c r="DAK17" s="333"/>
      <c r="DAL17" s="333"/>
      <c r="DAM17" s="333"/>
      <c r="DAN17" s="333"/>
      <c r="DAO17" s="333"/>
      <c r="DAP17" s="333"/>
      <c r="DAQ17" s="333"/>
      <c r="DAR17" s="333"/>
      <c r="DAS17" s="333"/>
      <c r="DAT17" s="333"/>
      <c r="DAU17" s="333"/>
      <c r="DAV17" s="333"/>
      <c r="DAW17" s="333"/>
      <c r="DAX17" s="333"/>
      <c r="DAY17" s="333"/>
      <c r="DAZ17" s="333"/>
      <c r="DBA17" s="333"/>
      <c r="DBB17" s="333"/>
      <c r="DBC17" s="333"/>
      <c r="DBD17" s="333"/>
      <c r="DBE17" s="333"/>
      <c r="DBF17" s="333"/>
      <c r="DBG17" s="333"/>
      <c r="DBH17" s="333"/>
      <c r="DBI17" s="333"/>
      <c r="DBJ17" s="333"/>
      <c r="DBK17" s="333"/>
      <c r="DBL17" s="333"/>
      <c r="DBM17" s="333"/>
      <c r="DBN17" s="333"/>
      <c r="DBO17" s="333"/>
      <c r="DBP17" s="333"/>
      <c r="DBQ17" s="333"/>
      <c r="DBR17" s="333"/>
      <c r="DBS17" s="333"/>
      <c r="DBT17" s="333"/>
      <c r="DBU17" s="333"/>
      <c r="DBV17" s="333"/>
      <c r="DBW17" s="333"/>
      <c r="DBX17" s="333"/>
      <c r="DBY17" s="333"/>
      <c r="DBZ17" s="333"/>
      <c r="DCA17" s="333"/>
      <c r="DCB17" s="333"/>
      <c r="DCC17" s="333"/>
      <c r="DCD17" s="333"/>
      <c r="DCE17" s="333"/>
      <c r="DCF17" s="333"/>
      <c r="DCG17" s="333"/>
      <c r="DCH17" s="333"/>
      <c r="DCI17" s="333"/>
      <c r="DCJ17" s="333"/>
      <c r="DCK17" s="333"/>
      <c r="DCL17" s="333"/>
      <c r="DCM17" s="333"/>
      <c r="DCN17" s="333"/>
      <c r="DCO17" s="333"/>
      <c r="DCP17" s="333"/>
      <c r="DCQ17" s="333"/>
      <c r="DCR17" s="333"/>
      <c r="DCS17" s="333"/>
      <c r="DCT17" s="333"/>
      <c r="DCU17" s="333"/>
      <c r="DCV17" s="333"/>
      <c r="DCW17" s="333"/>
      <c r="DCX17" s="333"/>
      <c r="DCY17" s="333"/>
      <c r="DCZ17" s="333"/>
      <c r="DDA17" s="333"/>
      <c r="DDB17" s="333"/>
      <c r="DDC17" s="333"/>
      <c r="DDD17" s="333"/>
      <c r="DDE17" s="333"/>
      <c r="DDF17" s="333"/>
      <c r="DDG17" s="333"/>
      <c r="DDH17" s="333"/>
      <c r="DDI17" s="333"/>
      <c r="DDJ17" s="333"/>
      <c r="DDK17" s="333"/>
      <c r="DDL17" s="333"/>
      <c r="DDM17" s="333"/>
      <c r="DDN17" s="333"/>
      <c r="DDO17" s="333"/>
      <c r="DDP17" s="333"/>
      <c r="DDQ17" s="333"/>
      <c r="DDR17" s="333"/>
      <c r="DDS17" s="333"/>
      <c r="DDT17" s="333"/>
      <c r="DDU17" s="333"/>
      <c r="DDV17" s="333"/>
      <c r="DDW17" s="333"/>
      <c r="DDX17" s="333"/>
      <c r="DDY17" s="333"/>
      <c r="DDZ17" s="333"/>
      <c r="DEA17" s="333"/>
      <c r="DEB17" s="333"/>
      <c r="DEC17" s="333"/>
      <c r="DED17" s="333"/>
      <c r="DEE17" s="333"/>
      <c r="DEF17" s="333"/>
      <c r="DEG17" s="333"/>
      <c r="DEH17" s="333"/>
      <c r="DEI17" s="333"/>
      <c r="DEJ17" s="333"/>
      <c r="DEK17" s="333"/>
      <c r="DEL17" s="333"/>
      <c r="DEM17" s="333"/>
      <c r="DEN17" s="333"/>
      <c r="DEO17" s="333"/>
      <c r="DEP17" s="333"/>
      <c r="DEQ17" s="333"/>
      <c r="DER17" s="333"/>
      <c r="DES17" s="333"/>
      <c r="DET17" s="333"/>
      <c r="DEU17" s="333"/>
      <c r="DEV17" s="333"/>
      <c r="DEW17" s="333"/>
      <c r="DEX17" s="333"/>
      <c r="DEY17" s="333"/>
      <c r="DEZ17" s="333"/>
      <c r="DFA17" s="333"/>
      <c r="DFB17" s="333"/>
      <c r="DFC17" s="333"/>
      <c r="DFD17" s="333"/>
      <c r="DFE17" s="333"/>
      <c r="DFF17" s="333"/>
      <c r="DFG17" s="333"/>
      <c r="DFH17" s="333"/>
      <c r="DFI17" s="333"/>
      <c r="DFJ17" s="333"/>
      <c r="DFK17" s="333"/>
      <c r="DFL17" s="333"/>
      <c r="DFM17" s="333"/>
      <c r="DFN17" s="333"/>
      <c r="DFO17" s="333"/>
      <c r="DFP17" s="333"/>
      <c r="DFQ17" s="333"/>
      <c r="DFR17" s="333"/>
      <c r="DFS17" s="333"/>
      <c r="DFT17" s="333"/>
      <c r="DFU17" s="333"/>
      <c r="DFV17" s="333"/>
      <c r="DFW17" s="333"/>
      <c r="DFX17" s="333"/>
      <c r="DFY17" s="333"/>
      <c r="DFZ17" s="333"/>
      <c r="DGA17" s="333"/>
      <c r="DGB17" s="333"/>
      <c r="DGC17" s="333"/>
      <c r="DGD17" s="333"/>
      <c r="DGE17" s="333"/>
      <c r="DGF17" s="333"/>
      <c r="DGG17" s="333"/>
      <c r="DGH17" s="333"/>
      <c r="DGI17" s="333"/>
      <c r="DGJ17" s="333"/>
      <c r="DGK17" s="333"/>
      <c r="DGL17" s="333"/>
      <c r="DGM17" s="333"/>
      <c r="DGN17" s="333"/>
      <c r="DGO17" s="333"/>
      <c r="DGP17" s="333"/>
      <c r="DGQ17" s="333"/>
      <c r="DGR17" s="333"/>
      <c r="DGS17" s="333"/>
      <c r="DGT17" s="333"/>
      <c r="DGU17" s="333"/>
      <c r="DGV17" s="333"/>
      <c r="DGW17" s="333"/>
      <c r="DGX17" s="333"/>
      <c r="DGY17" s="333"/>
      <c r="DGZ17" s="333"/>
      <c r="DHA17" s="333"/>
      <c r="DHB17" s="333"/>
      <c r="DHC17" s="333"/>
      <c r="DHD17" s="333"/>
      <c r="DHE17" s="333"/>
      <c r="DHF17" s="333"/>
      <c r="DHG17" s="333"/>
      <c r="DHH17" s="333"/>
      <c r="DHI17" s="333"/>
      <c r="DHJ17" s="333"/>
      <c r="DHK17" s="333"/>
      <c r="DHL17" s="333"/>
      <c r="DHM17" s="333"/>
      <c r="DHN17" s="333"/>
      <c r="DHO17" s="333"/>
      <c r="DHP17" s="333"/>
      <c r="DHQ17" s="333"/>
      <c r="DHR17" s="333"/>
      <c r="DHS17" s="333"/>
      <c r="DHT17" s="333"/>
      <c r="DHU17" s="333"/>
      <c r="DHV17" s="333"/>
      <c r="DHW17" s="333"/>
      <c r="DHX17" s="333"/>
      <c r="DHY17" s="333"/>
      <c r="DHZ17" s="333"/>
      <c r="DIA17" s="333"/>
      <c r="DIB17" s="333"/>
      <c r="DIC17" s="333"/>
      <c r="DID17" s="333"/>
      <c r="DIE17" s="333"/>
      <c r="DIF17" s="333"/>
      <c r="DIG17" s="333"/>
      <c r="DIH17" s="333"/>
      <c r="DII17" s="333"/>
      <c r="DIJ17" s="333"/>
      <c r="DIK17" s="333"/>
      <c r="DIL17" s="333"/>
      <c r="DIM17" s="333"/>
      <c r="DIN17" s="333"/>
      <c r="DIO17" s="333"/>
      <c r="DIP17" s="333"/>
      <c r="DIQ17" s="333"/>
      <c r="DIR17" s="333"/>
      <c r="DIS17" s="333"/>
      <c r="DIT17" s="333"/>
      <c r="DIU17" s="333"/>
      <c r="DIV17" s="333"/>
      <c r="DIW17" s="333"/>
      <c r="DIX17" s="333"/>
      <c r="DIY17" s="333"/>
      <c r="DIZ17" s="333"/>
      <c r="DJA17" s="333"/>
      <c r="DJB17" s="333"/>
      <c r="DJC17" s="333"/>
      <c r="DJD17" s="333"/>
      <c r="DJE17" s="333"/>
      <c r="DJF17" s="333"/>
      <c r="DJG17" s="333"/>
      <c r="DJH17" s="333"/>
      <c r="DJI17" s="333"/>
      <c r="DJJ17" s="333"/>
      <c r="DJK17" s="333"/>
      <c r="DJL17" s="333"/>
      <c r="DJM17" s="333"/>
      <c r="DJN17" s="333"/>
      <c r="DJO17" s="333"/>
      <c r="DJP17" s="333"/>
      <c r="DJQ17" s="333"/>
      <c r="DJR17" s="333"/>
      <c r="DJS17" s="333"/>
      <c r="DJT17" s="333"/>
      <c r="DJU17" s="333"/>
      <c r="DJV17" s="333"/>
      <c r="DJW17" s="333"/>
      <c r="DJX17" s="333"/>
      <c r="DJY17" s="333"/>
      <c r="DJZ17" s="333"/>
      <c r="DKA17" s="333"/>
      <c r="DKB17" s="333"/>
      <c r="DKC17" s="333"/>
      <c r="DKD17" s="333"/>
      <c r="DKE17" s="333"/>
      <c r="DKF17" s="333"/>
      <c r="DKG17" s="333"/>
      <c r="DKH17" s="333"/>
      <c r="DKI17" s="333"/>
      <c r="DKJ17" s="333"/>
      <c r="DKK17" s="333"/>
      <c r="DKL17" s="333"/>
      <c r="DKM17" s="333"/>
      <c r="DKN17" s="333"/>
      <c r="DKO17" s="333"/>
      <c r="DKP17" s="333"/>
      <c r="DKQ17" s="333"/>
      <c r="DKR17" s="333"/>
      <c r="DKS17" s="333"/>
      <c r="DKT17" s="333"/>
      <c r="DKU17" s="333"/>
      <c r="DKV17" s="333"/>
      <c r="DKW17" s="333"/>
      <c r="DKX17" s="333"/>
      <c r="DKY17" s="333"/>
      <c r="DKZ17" s="333"/>
      <c r="DLA17" s="333"/>
      <c r="DLB17" s="333"/>
      <c r="DLC17" s="333"/>
      <c r="DLD17" s="333"/>
      <c r="DLE17" s="333"/>
      <c r="DLF17" s="333"/>
      <c r="DLG17" s="333"/>
      <c r="DLH17" s="333"/>
      <c r="DLI17" s="333"/>
      <c r="DLJ17" s="333"/>
      <c r="DLK17" s="333"/>
      <c r="DLL17" s="333"/>
      <c r="DLM17" s="333"/>
      <c r="DLN17" s="333"/>
      <c r="DLO17" s="333"/>
      <c r="DLP17" s="333"/>
      <c r="DLQ17" s="333"/>
      <c r="DLR17" s="333"/>
      <c r="DLS17" s="333"/>
      <c r="DLT17" s="333"/>
      <c r="DLU17" s="333"/>
      <c r="DLV17" s="333"/>
      <c r="DLW17" s="333"/>
      <c r="DLX17" s="333"/>
      <c r="DLY17" s="333"/>
      <c r="DLZ17" s="333"/>
      <c r="DMA17" s="333"/>
      <c r="DMB17" s="333"/>
      <c r="DMC17" s="333"/>
      <c r="DMD17" s="333"/>
      <c r="DME17" s="333"/>
      <c r="DMF17" s="333"/>
      <c r="DMG17" s="333"/>
      <c r="DMH17" s="333"/>
      <c r="DMI17" s="333"/>
      <c r="DMJ17" s="333"/>
      <c r="DMK17" s="333"/>
      <c r="DML17" s="333"/>
      <c r="DMM17" s="333"/>
      <c r="DMN17" s="333"/>
      <c r="DMO17" s="333"/>
      <c r="DMP17" s="333"/>
      <c r="DMQ17" s="333"/>
      <c r="DMR17" s="333"/>
      <c r="DMS17" s="333"/>
      <c r="DMT17" s="333"/>
      <c r="DMU17" s="333"/>
      <c r="DMV17" s="333"/>
      <c r="DMW17" s="333"/>
      <c r="DMX17" s="333"/>
      <c r="DMY17" s="333"/>
      <c r="DMZ17" s="333"/>
      <c r="DNA17" s="333"/>
      <c r="DNB17" s="333"/>
      <c r="DNC17" s="333"/>
      <c r="DND17" s="333"/>
      <c r="DNE17" s="333"/>
      <c r="DNF17" s="333"/>
      <c r="DNG17" s="333"/>
      <c r="DNH17" s="333"/>
      <c r="DNI17" s="333"/>
      <c r="DNJ17" s="333"/>
      <c r="DNK17" s="333"/>
      <c r="DNL17" s="333"/>
      <c r="DNM17" s="333"/>
      <c r="DNN17" s="333"/>
      <c r="DNO17" s="333"/>
      <c r="DNP17" s="333"/>
      <c r="DNQ17" s="333"/>
      <c r="DNR17" s="333"/>
      <c r="DNS17" s="333"/>
      <c r="DNT17" s="333"/>
      <c r="DNU17" s="333"/>
      <c r="DNV17" s="333"/>
      <c r="DNW17" s="333"/>
      <c r="DNX17" s="333"/>
      <c r="DNY17" s="333"/>
      <c r="DNZ17" s="333"/>
      <c r="DOA17" s="333"/>
      <c r="DOB17" s="333"/>
      <c r="DOC17" s="333"/>
      <c r="DOD17" s="333"/>
      <c r="DOE17" s="333"/>
      <c r="DOF17" s="333"/>
      <c r="DOG17" s="333"/>
      <c r="DOH17" s="333"/>
      <c r="DOI17" s="333"/>
      <c r="DOJ17" s="333"/>
      <c r="DOK17" s="333"/>
      <c r="DOL17" s="333"/>
      <c r="DOM17" s="333"/>
      <c r="DON17" s="333"/>
      <c r="DOO17" s="333"/>
      <c r="DOP17" s="333"/>
      <c r="DOQ17" s="333"/>
      <c r="DOR17" s="333"/>
      <c r="DOS17" s="333"/>
      <c r="DOT17" s="333"/>
      <c r="DOU17" s="333"/>
      <c r="DOV17" s="333"/>
      <c r="DOW17" s="333"/>
      <c r="DOX17" s="333"/>
      <c r="DOY17" s="333"/>
      <c r="DOZ17" s="333"/>
      <c r="DPA17" s="333"/>
      <c r="DPB17" s="333"/>
      <c r="DPC17" s="333"/>
      <c r="DPD17" s="333"/>
      <c r="DPE17" s="333"/>
      <c r="DPF17" s="333"/>
      <c r="DPG17" s="333"/>
      <c r="DPH17" s="333"/>
      <c r="DPI17" s="333"/>
      <c r="DPJ17" s="333"/>
      <c r="DPK17" s="333"/>
      <c r="DPL17" s="333"/>
      <c r="DPM17" s="333"/>
      <c r="DPN17" s="333"/>
      <c r="DPO17" s="333"/>
      <c r="DPP17" s="333"/>
      <c r="DPQ17" s="333"/>
      <c r="DPR17" s="333"/>
      <c r="DPS17" s="333"/>
      <c r="DPT17" s="333"/>
      <c r="DPU17" s="333"/>
      <c r="DPV17" s="333"/>
      <c r="DPW17" s="333"/>
      <c r="DPX17" s="333"/>
      <c r="DPY17" s="333"/>
      <c r="DPZ17" s="333"/>
      <c r="DQA17" s="333"/>
      <c r="DQB17" s="333"/>
      <c r="DQC17" s="333"/>
      <c r="DQD17" s="333"/>
      <c r="DQE17" s="333"/>
      <c r="DQF17" s="333"/>
      <c r="DQG17" s="333"/>
      <c r="DQH17" s="333"/>
      <c r="DQI17" s="333"/>
      <c r="DQJ17" s="333"/>
      <c r="DQK17" s="333"/>
      <c r="DQL17" s="333"/>
      <c r="DQM17" s="333"/>
      <c r="DQN17" s="333"/>
      <c r="DQO17" s="333"/>
      <c r="DQP17" s="333"/>
      <c r="DQQ17" s="333"/>
      <c r="DQR17" s="333"/>
      <c r="DQS17" s="333"/>
      <c r="DQT17" s="333"/>
      <c r="DQU17" s="333"/>
      <c r="DQV17" s="333"/>
      <c r="DQW17" s="333"/>
      <c r="DQX17" s="333"/>
      <c r="DQY17" s="333"/>
      <c r="DQZ17" s="333"/>
      <c r="DRA17" s="333"/>
      <c r="DRB17" s="333"/>
      <c r="DRC17" s="333"/>
      <c r="DRD17" s="333"/>
      <c r="DRE17" s="333"/>
      <c r="DRF17" s="333"/>
      <c r="DRG17" s="333"/>
      <c r="DRH17" s="333"/>
      <c r="DRI17" s="333"/>
      <c r="DRJ17" s="333"/>
      <c r="DRK17" s="333"/>
      <c r="DRL17" s="333"/>
      <c r="DRM17" s="333"/>
      <c r="DRN17" s="333"/>
      <c r="DRO17" s="333"/>
      <c r="DRP17" s="333"/>
      <c r="DRQ17" s="333"/>
      <c r="DRR17" s="333"/>
      <c r="DRS17" s="333"/>
      <c r="DRT17" s="333"/>
      <c r="DRU17" s="333"/>
      <c r="DRV17" s="333"/>
      <c r="DRW17" s="333"/>
      <c r="DRX17" s="333"/>
      <c r="DRY17" s="333"/>
      <c r="DRZ17" s="333"/>
      <c r="DSA17" s="333"/>
      <c r="DSB17" s="333"/>
      <c r="DSC17" s="333"/>
      <c r="DSD17" s="333"/>
      <c r="DSE17" s="333"/>
      <c r="DSF17" s="333"/>
      <c r="DSG17" s="333"/>
      <c r="DSH17" s="333"/>
      <c r="DSI17" s="333"/>
      <c r="DSJ17" s="333"/>
      <c r="DSK17" s="333"/>
      <c r="DSL17" s="333"/>
      <c r="DSM17" s="333"/>
      <c r="DSN17" s="333"/>
      <c r="DSO17" s="333"/>
      <c r="DSP17" s="333"/>
      <c r="DSQ17" s="333"/>
      <c r="DSR17" s="333"/>
      <c r="DSS17" s="333"/>
      <c r="DST17" s="333"/>
      <c r="DSU17" s="333"/>
      <c r="DSV17" s="333"/>
      <c r="DSW17" s="333"/>
      <c r="DSX17" s="333"/>
      <c r="DSY17" s="333"/>
      <c r="DSZ17" s="333"/>
      <c r="DTA17" s="333"/>
      <c r="DTB17" s="333"/>
      <c r="DTC17" s="333"/>
      <c r="DTD17" s="333"/>
      <c r="DTE17" s="333"/>
      <c r="DTF17" s="333"/>
      <c r="DTG17" s="333"/>
      <c r="DTH17" s="333"/>
      <c r="DTI17" s="333"/>
      <c r="DTJ17" s="333"/>
      <c r="DTK17" s="333"/>
      <c r="DTL17" s="333"/>
      <c r="DTM17" s="333"/>
      <c r="DTN17" s="333"/>
      <c r="DTO17" s="333"/>
      <c r="DTP17" s="333"/>
      <c r="DTQ17" s="333"/>
      <c r="DTR17" s="333"/>
      <c r="DTS17" s="333"/>
      <c r="DTT17" s="333"/>
      <c r="DTU17" s="333"/>
      <c r="DTV17" s="333"/>
      <c r="DTW17" s="333"/>
      <c r="DTX17" s="333"/>
      <c r="DTY17" s="333"/>
      <c r="DTZ17" s="333"/>
      <c r="DUA17" s="333"/>
      <c r="DUB17" s="333"/>
      <c r="DUC17" s="333"/>
      <c r="DUD17" s="333"/>
      <c r="DUE17" s="333"/>
      <c r="DUF17" s="333"/>
      <c r="DUG17" s="333"/>
      <c r="DUH17" s="333"/>
      <c r="DUI17" s="333"/>
      <c r="DUJ17" s="333"/>
      <c r="DUK17" s="333"/>
      <c r="DUL17" s="333"/>
      <c r="DUM17" s="333"/>
      <c r="DUN17" s="333"/>
      <c r="DUO17" s="333"/>
      <c r="DUP17" s="333"/>
      <c r="DUQ17" s="333"/>
      <c r="DUR17" s="333"/>
      <c r="DUS17" s="333"/>
      <c r="DUT17" s="333"/>
      <c r="DUU17" s="333"/>
      <c r="DUV17" s="333"/>
      <c r="DUW17" s="333"/>
      <c r="DUX17" s="333"/>
      <c r="DUY17" s="333"/>
      <c r="DUZ17" s="333"/>
      <c r="DVA17" s="333"/>
      <c r="DVB17" s="333"/>
      <c r="DVC17" s="333"/>
      <c r="DVD17" s="333"/>
      <c r="DVE17" s="333"/>
      <c r="DVF17" s="333"/>
      <c r="DVG17" s="333"/>
      <c r="DVH17" s="333"/>
      <c r="DVI17" s="333"/>
      <c r="DVJ17" s="333"/>
      <c r="DVK17" s="333"/>
      <c r="DVL17" s="333"/>
      <c r="DVM17" s="333"/>
      <c r="DVN17" s="333"/>
      <c r="DVO17" s="333"/>
      <c r="DVP17" s="333"/>
      <c r="DVQ17" s="333"/>
      <c r="DVR17" s="333"/>
      <c r="DVS17" s="333"/>
      <c r="DVT17" s="333"/>
      <c r="DVU17" s="333"/>
      <c r="DVV17" s="333"/>
      <c r="DVW17" s="333"/>
      <c r="DVX17" s="333"/>
      <c r="DVY17" s="333"/>
      <c r="DVZ17" s="333"/>
      <c r="DWA17" s="333"/>
      <c r="DWB17" s="333"/>
      <c r="DWC17" s="333"/>
      <c r="DWD17" s="333"/>
      <c r="DWE17" s="333"/>
      <c r="DWF17" s="333"/>
      <c r="DWG17" s="333"/>
      <c r="DWH17" s="333"/>
      <c r="DWI17" s="333"/>
      <c r="DWJ17" s="333"/>
      <c r="DWK17" s="333"/>
      <c r="DWL17" s="333"/>
      <c r="DWM17" s="333"/>
      <c r="DWN17" s="333"/>
      <c r="DWO17" s="333"/>
      <c r="DWP17" s="333"/>
      <c r="DWQ17" s="333"/>
      <c r="DWR17" s="333"/>
      <c r="DWS17" s="333"/>
      <c r="DWT17" s="333"/>
      <c r="DWU17" s="333"/>
      <c r="DWV17" s="333"/>
      <c r="DWW17" s="333"/>
      <c r="DWX17" s="333"/>
      <c r="DWY17" s="333"/>
      <c r="DWZ17" s="333"/>
      <c r="DXA17" s="333"/>
      <c r="DXB17" s="333"/>
      <c r="DXC17" s="333"/>
      <c r="DXD17" s="333"/>
      <c r="DXE17" s="333"/>
      <c r="DXF17" s="333"/>
      <c r="DXG17" s="333"/>
      <c r="DXH17" s="333"/>
      <c r="DXI17" s="333"/>
      <c r="DXJ17" s="333"/>
      <c r="DXK17" s="333"/>
      <c r="DXL17" s="333"/>
      <c r="DXM17" s="333"/>
      <c r="DXN17" s="333"/>
      <c r="DXO17" s="333"/>
      <c r="DXP17" s="333"/>
      <c r="DXQ17" s="333"/>
      <c r="DXR17" s="333"/>
      <c r="DXS17" s="333"/>
      <c r="DXT17" s="333"/>
      <c r="DXU17" s="333"/>
      <c r="DXV17" s="333"/>
      <c r="DXW17" s="333"/>
      <c r="DXX17" s="333"/>
      <c r="DXY17" s="333"/>
      <c r="DXZ17" s="333"/>
      <c r="DYA17" s="333"/>
      <c r="DYB17" s="333"/>
      <c r="DYC17" s="333"/>
      <c r="DYD17" s="333"/>
      <c r="DYE17" s="333"/>
      <c r="DYF17" s="333"/>
      <c r="DYG17" s="333"/>
      <c r="DYH17" s="333"/>
      <c r="DYI17" s="333"/>
      <c r="DYJ17" s="333"/>
      <c r="DYK17" s="333"/>
      <c r="DYL17" s="333"/>
      <c r="DYM17" s="333"/>
      <c r="DYN17" s="333"/>
      <c r="DYO17" s="333"/>
      <c r="DYP17" s="333"/>
      <c r="DYQ17" s="333"/>
      <c r="DYR17" s="333"/>
      <c r="DYS17" s="333"/>
      <c r="DYT17" s="333"/>
      <c r="DYU17" s="333"/>
      <c r="DYV17" s="333"/>
      <c r="DYW17" s="333"/>
      <c r="DYX17" s="333"/>
      <c r="DYY17" s="333"/>
      <c r="DYZ17" s="333"/>
      <c r="DZA17" s="333"/>
      <c r="DZB17" s="333"/>
      <c r="DZC17" s="333"/>
      <c r="DZD17" s="333"/>
      <c r="DZE17" s="333"/>
      <c r="DZF17" s="333"/>
      <c r="DZG17" s="333"/>
      <c r="DZH17" s="333"/>
      <c r="DZI17" s="333"/>
      <c r="DZJ17" s="333"/>
      <c r="DZK17" s="333"/>
      <c r="DZL17" s="333"/>
      <c r="DZM17" s="333"/>
      <c r="DZN17" s="333"/>
      <c r="DZO17" s="333"/>
      <c r="DZP17" s="333"/>
      <c r="DZQ17" s="333"/>
      <c r="DZR17" s="333"/>
      <c r="DZS17" s="333"/>
      <c r="DZT17" s="333"/>
      <c r="DZU17" s="333"/>
      <c r="DZV17" s="333"/>
      <c r="DZW17" s="333"/>
      <c r="DZX17" s="333"/>
      <c r="DZY17" s="333"/>
      <c r="DZZ17" s="333"/>
      <c r="EAA17" s="333"/>
      <c r="EAB17" s="333"/>
      <c r="EAC17" s="333"/>
      <c r="EAD17" s="333"/>
      <c r="EAE17" s="333"/>
      <c r="EAF17" s="333"/>
      <c r="EAG17" s="333"/>
      <c r="EAH17" s="333"/>
      <c r="EAI17" s="333"/>
      <c r="EAJ17" s="333"/>
      <c r="EAK17" s="333"/>
      <c r="EAL17" s="333"/>
      <c r="EAM17" s="333"/>
      <c r="EAN17" s="333"/>
      <c r="EAO17" s="333"/>
      <c r="EAP17" s="333"/>
      <c r="EAQ17" s="333"/>
      <c r="EAR17" s="333"/>
      <c r="EAS17" s="333"/>
      <c r="EAT17" s="333"/>
      <c r="EAU17" s="333"/>
      <c r="EAV17" s="333"/>
      <c r="EAW17" s="333"/>
      <c r="EAX17" s="333"/>
      <c r="EAY17" s="333"/>
      <c r="EAZ17" s="333"/>
      <c r="EBA17" s="333"/>
      <c r="EBB17" s="333"/>
      <c r="EBC17" s="333"/>
      <c r="EBD17" s="333"/>
      <c r="EBE17" s="333"/>
      <c r="EBF17" s="333"/>
      <c r="EBG17" s="333"/>
      <c r="EBH17" s="333"/>
      <c r="EBI17" s="333"/>
      <c r="EBJ17" s="333"/>
      <c r="EBK17" s="333"/>
      <c r="EBL17" s="333"/>
      <c r="EBM17" s="333"/>
      <c r="EBN17" s="333"/>
      <c r="EBO17" s="333"/>
      <c r="EBP17" s="333"/>
      <c r="EBQ17" s="333"/>
      <c r="EBR17" s="333"/>
      <c r="EBS17" s="333"/>
      <c r="EBT17" s="333"/>
      <c r="EBU17" s="333"/>
      <c r="EBV17" s="333"/>
      <c r="EBW17" s="333"/>
      <c r="EBX17" s="333"/>
      <c r="EBY17" s="333"/>
      <c r="EBZ17" s="333"/>
      <c r="ECA17" s="333"/>
      <c r="ECB17" s="333"/>
      <c r="ECC17" s="333"/>
      <c r="ECD17" s="333"/>
      <c r="ECE17" s="333"/>
      <c r="ECF17" s="333"/>
      <c r="ECG17" s="333"/>
      <c r="ECH17" s="333"/>
      <c r="ECI17" s="333"/>
      <c r="ECJ17" s="333"/>
      <c r="ECK17" s="333"/>
      <c r="ECL17" s="333"/>
      <c r="ECM17" s="333"/>
      <c r="ECN17" s="333"/>
      <c r="ECO17" s="333"/>
      <c r="ECP17" s="333"/>
      <c r="ECQ17" s="333"/>
      <c r="ECR17" s="333"/>
      <c r="ECS17" s="333"/>
      <c r="ECT17" s="333"/>
      <c r="ECU17" s="333"/>
      <c r="ECV17" s="333"/>
      <c r="ECW17" s="333"/>
      <c r="ECX17" s="333"/>
      <c r="ECY17" s="333"/>
      <c r="ECZ17" s="333"/>
      <c r="EDA17" s="333"/>
      <c r="EDB17" s="333"/>
      <c r="EDC17" s="333"/>
      <c r="EDD17" s="333"/>
      <c r="EDE17" s="333"/>
      <c r="EDF17" s="333"/>
      <c r="EDG17" s="333"/>
      <c r="EDH17" s="333"/>
      <c r="EDI17" s="333"/>
      <c r="EDJ17" s="333"/>
      <c r="EDK17" s="333"/>
      <c r="EDL17" s="333"/>
      <c r="EDM17" s="333"/>
      <c r="EDN17" s="333"/>
      <c r="EDO17" s="333"/>
      <c r="EDP17" s="333"/>
      <c r="EDQ17" s="333"/>
      <c r="EDR17" s="333"/>
      <c r="EDS17" s="333"/>
      <c r="EDT17" s="333"/>
      <c r="EDU17" s="333"/>
      <c r="EDV17" s="333"/>
      <c r="EDW17" s="333"/>
      <c r="EDX17" s="333"/>
      <c r="EDY17" s="333"/>
      <c r="EDZ17" s="333"/>
      <c r="EEA17" s="333"/>
      <c r="EEB17" s="333"/>
      <c r="EEC17" s="333"/>
      <c r="EED17" s="333"/>
      <c r="EEE17" s="333"/>
      <c r="EEF17" s="333"/>
      <c r="EEG17" s="333"/>
      <c r="EEH17" s="333"/>
      <c r="EEI17" s="333"/>
      <c r="EEJ17" s="333"/>
      <c r="EEK17" s="333"/>
      <c r="EEL17" s="333"/>
      <c r="EEM17" s="333"/>
      <c r="EEN17" s="333"/>
      <c r="EEO17" s="333"/>
      <c r="EEP17" s="333"/>
      <c r="EEQ17" s="333"/>
      <c r="EER17" s="333"/>
      <c r="EES17" s="333"/>
      <c r="EET17" s="333"/>
      <c r="EEU17" s="333"/>
      <c r="EEV17" s="333"/>
      <c r="EEW17" s="333"/>
      <c r="EEX17" s="333"/>
      <c r="EEY17" s="333"/>
      <c r="EEZ17" s="333"/>
      <c r="EFA17" s="333"/>
      <c r="EFB17" s="333"/>
      <c r="EFC17" s="333"/>
      <c r="EFD17" s="333"/>
      <c r="EFE17" s="333"/>
      <c r="EFF17" s="333"/>
      <c r="EFG17" s="333"/>
      <c r="EFH17" s="333"/>
      <c r="EFI17" s="333"/>
      <c r="EFJ17" s="333"/>
      <c r="EFK17" s="333"/>
      <c r="EFL17" s="333"/>
      <c r="EFM17" s="333"/>
      <c r="EFN17" s="333"/>
      <c r="EFO17" s="333"/>
      <c r="EFP17" s="333"/>
      <c r="EFQ17" s="333"/>
      <c r="EFR17" s="333"/>
      <c r="EFS17" s="333"/>
      <c r="EFT17" s="333"/>
      <c r="EFU17" s="333"/>
      <c r="EFV17" s="333"/>
      <c r="EFW17" s="333"/>
      <c r="EFX17" s="333"/>
      <c r="EFY17" s="333"/>
      <c r="EFZ17" s="333"/>
      <c r="EGA17" s="333"/>
      <c r="EGB17" s="333"/>
      <c r="EGC17" s="333"/>
      <c r="EGD17" s="333"/>
      <c r="EGE17" s="333"/>
      <c r="EGF17" s="333"/>
      <c r="EGG17" s="333"/>
      <c r="EGH17" s="333"/>
      <c r="EGI17" s="333"/>
      <c r="EGJ17" s="333"/>
      <c r="EGK17" s="333"/>
      <c r="EGL17" s="333"/>
      <c r="EGM17" s="333"/>
      <c r="EGN17" s="333"/>
      <c r="EGO17" s="333"/>
      <c r="EGP17" s="333"/>
      <c r="EGQ17" s="333"/>
      <c r="EGR17" s="333"/>
      <c r="EGS17" s="333"/>
      <c r="EGT17" s="333"/>
      <c r="EGU17" s="333"/>
      <c r="EGV17" s="333"/>
      <c r="EGW17" s="333"/>
      <c r="EGX17" s="333"/>
      <c r="EGY17" s="333"/>
      <c r="EGZ17" s="333"/>
      <c r="EHA17" s="333"/>
      <c r="EHB17" s="333"/>
      <c r="EHC17" s="333"/>
      <c r="EHD17" s="333"/>
      <c r="EHE17" s="333"/>
      <c r="EHF17" s="333"/>
      <c r="EHG17" s="333"/>
      <c r="EHH17" s="333"/>
      <c r="EHI17" s="333"/>
      <c r="EHJ17" s="333"/>
      <c r="EHK17" s="333"/>
      <c r="EHL17" s="333"/>
      <c r="EHM17" s="333"/>
      <c r="EHN17" s="333"/>
      <c r="EHO17" s="333"/>
      <c r="EHP17" s="333"/>
      <c r="EHQ17" s="333"/>
      <c r="EHR17" s="333"/>
      <c r="EHS17" s="333"/>
      <c r="EHT17" s="333"/>
      <c r="EHU17" s="333"/>
      <c r="EHV17" s="333"/>
      <c r="EHW17" s="333"/>
      <c r="EHX17" s="333"/>
      <c r="EHY17" s="333"/>
      <c r="EHZ17" s="333"/>
      <c r="EIA17" s="333"/>
      <c r="EIB17" s="333"/>
      <c r="EIC17" s="333"/>
      <c r="EID17" s="333"/>
      <c r="EIE17" s="333"/>
      <c r="EIF17" s="333"/>
      <c r="EIG17" s="333"/>
      <c r="EIH17" s="333"/>
      <c r="EII17" s="333"/>
      <c r="EIJ17" s="333"/>
      <c r="EIK17" s="333"/>
      <c r="EIL17" s="333"/>
      <c r="EIM17" s="333"/>
      <c r="EIN17" s="333"/>
      <c r="EIO17" s="333"/>
      <c r="EIP17" s="333"/>
      <c r="EIQ17" s="333"/>
      <c r="EIR17" s="333"/>
      <c r="EIS17" s="333"/>
      <c r="EIT17" s="333"/>
      <c r="EIU17" s="333"/>
      <c r="EIV17" s="333"/>
      <c r="EIW17" s="333"/>
      <c r="EIX17" s="333"/>
      <c r="EIY17" s="333"/>
      <c r="EIZ17" s="333"/>
      <c r="EJA17" s="333"/>
      <c r="EJB17" s="333"/>
      <c r="EJC17" s="333"/>
      <c r="EJD17" s="333"/>
      <c r="EJE17" s="333"/>
      <c r="EJF17" s="333"/>
      <c r="EJG17" s="333"/>
      <c r="EJH17" s="333"/>
      <c r="EJI17" s="333"/>
      <c r="EJJ17" s="333"/>
      <c r="EJK17" s="333"/>
      <c r="EJL17" s="333"/>
      <c r="EJM17" s="333"/>
      <c r="EJN17" s="333"/>
      <c r="EJO17" s="333"/>
      <c r="EJP17" s="333"/>
      <c r="EJQ17" s="333"/>
      <c r="EJR17" s="333"/>
      <c r="EJS17" s="333"/>
      <c r="EJT17" s="333"/>
      <c r="EJU17" s="333"/>
      <c r="EJV17" s="333"/>
      <c r="EJW17" s="333"/>
      <c r="EJX17" s="333"/>
      <c r="EJY17" s="333"/>
      <c r="EJZ17" s="333"/>
      <c r="EKA17" s="333"/>
      <c r="EKB17" s="333"/>
      <c r="EKC17" s="333"/>
      <c r="EKD17" s="333"/>
      <c r="EKE17" s="333"/>
      <c r="EKF17" s="333"/>
      <c r="EKG17" s="333"/>
      <c r="EKH17" s="333"/>
      <c r="EKI17" s="333"/>
      <c r="EKJ17" s="333"/>
      <c r="EKK17" s="333"/>
      <c r="EKL17" s="333"/>
      <c r="EKM17" s="333"/>
      <c r="EKN17" s="333"/>
      <c r="EKO17" s="333"/>
      <c r="EKP17" s="333"/>
      <c r="EKQ17" s="333"/>
      <c r="EKR17" s="333"/>
      <c r="EKS17" s="333"/>
      <c r="EKT17" s="333"/>
      <c r="EKU17" s="333"/>
      <c r="EKV17" s="333"/>
      <c r="EKW17" s="333"/>
      <c r="EKX17" s="333"/>
      <c r="EKY17" s="333"/>
      <c r="EKZ17" s="333"/>
      <c r="ELA17" s="333"/>
      <c r="ELB17" s="333"/>
      <c r="ELC17" s="333"/>
      <c r="ELD17" s="333"/>
      <c r="ELE17" s="333"/>
      <c r="ELF17" s="333"/>
      <c r="ELG17" s="333"/>
      <c r="ELH17" s="333"/>
      <c r="ELI17" s="333"/>
      <c r="ELJ17" s="333"/>
      <c r="ELK17" s="333"/>
      <c r="ELL17" s="333"/>
      <c r="ELM17" s="333"/>
      <c r="ELN17" s="333"/>
      <c r="ELO17" s="333"/>
      <c r="ELP17" s="333"/>
      <c r="ELQ17" s="333"/>
      <c r="ELR17" s="333"/>
      <c r="ELS17" s="333"/>
      <c r="ELT17" s="333"/>
      <c r="ELU17" s="333"/>
      <c r="ELV17" s="333"/>
      <c r="ELW17" s="333"/>
      <c r="ELX17" s="333"/>
      <c r="ELY17" s="333"/>
      <c r="ELZ17" s="333"/>
      <c r="EMA17" s="333"/>
      <c r="EMB17" s="333"/>
      <c r="EMC17" s="333"/>
      <c r="EMD17" s="333"/>
      <c r="EME17" s="333"/>
      <c r="EMF17" s="333"/>
      <c r="EMG17" s="333"/>
      <c r="EMH17" s="333"/>
      <c r="EMI17" s="333"/>
      <c r="EMJ17" s="333"/>
      <c r="EMK17" s="333"/>
      <c r="EML17" s="333"/>
      <c r="EMM17" s="333"/>
      <c r="EMN17" s="333"/>
      <c r="EMO17" s="333"/>
      <c r="EMP17" s="333"/>
      <c r="EMQ17" s="333"/>
      <c r="EMR17" s="333"/>
      <c r="EMS17" s="333"/>
      <c r="EMT17" s="333"/>
      <c r="EMU17" s="333"/>
      <c r="EMV17" s="333"/>
      <c r="EMW17" s="333"/>
      <c r="EMX17" s="333"/>
      <c r="EMY17" s="333"/>
      <c r="EMZ17" s="333"/>
      <c r="ENA17" s="333"/>
      <c r="ENB17" s="333"/>
      <c r="ENC17" s="333"/>
      <c r="END17" s="333"/>
      <c r="ENE17" s="333"/>
      <c r="ENF17" s="333"/>
      <c r="ENG17" s="333"/>
      <c r="ENH17" s="333"/>
      <c r="ENI17" s="333"/>
      <c r="ENJ17" s="333"/>
      <c r="ENK17" s="333"/>
      <c r="ENL17" s="333"/>
      <c r="ENM17" s="333"/>
      <c r="ENN17" s="333"/>
      <c r="ENO17" s="333"/>
      <c r="ENP17" s="333"/>
      <c r="ENQ17" s="333"/>
      <c r="ENR17" s="333"/>
      <c r="ENS17" s="333"/>
      <c r="ENT17" s="333"/>
      <c r="ENU17" s="333"/>
      <c r="ENV17" s="333"/>
      <c r="ENW17" s="333"/>
      <c r="ENX17" s="333"/>
      <c r="ENY17" s="333"/>
      <c r="ENZ17" s="333"/>
      <c r="EOA17" s="333"/>
      <c r="EOB17" s="333"/>
      <c r="EOC17" s="333"/>
      <c r="EOD17" s="333"/>
      <c r="EOE17" s="333"/>
      <c r="EOF17" s="333"/>
      <c r="EOG17" s="333"/>
      <c r="EOH17" s="333"/>
      <c r="EOI17" s="333"/>
      <c r="EOJ17" s="333"/>
      <c r="EOK17" s="333"/>
      <c r="EOL17" s="333"/>
      <c r="EOM17" s="333"/>
      <c r="EON17" s="333"/>
      <c r="EOO17" s="333"/>
      <c r="EOP17" s="333"/>
      <c r="EOQ17" s="333"/>
      <c r="EOR17" s="333"/>
      <c r="EOS17" s="333"/>
      <c r="EOT17" s="333"/>
      <c r="EOU17" s="333"/>
      <c r="EOV17" s="333"/>
      <c r="EOW17" s="333"/>
      <c r="EOX17" s="333"/>
      <c r="EOY17" s="333"/>
      <c r="EOZ17" s="333"/>
      <c r="EPA17" s="333"/>
      <c r="EPB17" s="333"/>
      <c r="EPC17" s="333"/>
      <c r="EPD17" s="333"/>
      <c r="EPE17" s="333"/>
      <c r="EPF17" s="333"/>
      <c r="EPG17" s="333"/>
      <c r="EPH17" s="333"/>
      <c r="EPI17" s="333"/>
      <c r="EPJ17" s="333"/>
      <c r="EPK17" s="333"/>
      <c r="EPL17" s="333"/>
      <c r="EPM17" s="333"/>
      <c r="EPN17" s="333"/>
      <c r="EPO17" s="333"/>
      <c r="EPP17" s="333"/>
      <c r="EPQ17" s="333"/>
      <c r="EPR17" s="333"/>
      <c r="EPS17" s="333"/>
      <c r="EPT17" s="333"/>
      <c r="EPU17" s="333"/>
      <c r="EPV17" s="333"/>
      <c r="EPW17" s="333"/>
      <c r="EPX17" s="333"/>
      <c r="EPY17" s="333"/>
      <c r="EPZ17" s="333"/>
      <c r="EQA17" s="333"/>
      <c r="EQB17" s="333"/>
      <c r="EQC17" s="333"/>
      <c r="EQD17" s="333"/>
      <c r="EQE17" s="333"/>
      <c r="EQF17" s="333"/>
      <c r="EQG17" s="333"/>
      <c r="EQH17" s="333"/>
      <c r="EQI17" s="333"/>
      <c r="EQJ17" s="333"/>
      <c r="EQK17" s="333"/>
      <c r="EQL17" s="333"/>
      <c r="EQM17" s="333"/>
      <c r="EQN17" s="333"/>
      <c r="EQO17" s="333"/>
      <c r="EQP17" s="333"/>
      <c r="EQQ17" s="333"/>
      <c r="EQR17" s="333"/>
      <c r="EQS17" s="333"/>
      <c r="EQT17" s="333"/>
      <c r="EQU17" s="333"/>
      <c r="EQV17" s="333"/>
      <c r="EQW17" s="333"/>
      <c r="EQX17" s="333"/>
      <c r="EQY17" s="333"/>
      <c r="EQZ17" s="333"/>
      <c r="ERA17" s="333"/>
      <c r="ERB17" s="333"/>
      <c r="ERC17" s="333"/>
      <c r="ERD17" s="333"/>
      <c r="ERE17" s="333"/>
      <c r="ERF17" s="333"/>
      <c r="ERG17" s="333"/>
      <c r="ERH17" s="333"/>
      <c r="ERI17" s="333"/>
      <c r="ERJ17" s="333"/>
      <c r="ERK17" s="333"/>
      <c r="ERL17" s="333"/>
      <c r="ERM17" s="333"/>
      <c r="ERN17" s="333"/>
      <c r="ERO17" s="333"/>
      <c r="ERP17" s="333"/>
      <c r="ERQ17" s="333"/>
      <c r="ERR17" s="333"/>
      <c r="ERS17" s="333"/>
      <c r="ERT17" s="333"/>
      <c r="ERU17" s="333"/>
      <c r="ERV17" s="333"/>
      <c r="ERW17" s="333"/>
      <c r="ERX17" s="333"/>
      <c r="ERY17" s="333"/>
      <c r="ERZ17" s="333"/>
      <c r="ESA17" s="333"/>
      <c r="ESB17" s="333"/>
      <c r="ESC17" s="333"/>
      <c r="ESD17" s="333"/>
      <c r="ESE17" s="333"/>
      <c r="ESF17" s="333"/>
      <c r="ESG17" s="333"/>
      <c r="ESH17" s="333"/>
      <c r="ESI17" s="333"/>
      <c r="ESJ17" s="333"/>
      <c r="ESK17" s="333"/>
      <c r="ESL17" s="333"/>
      <c r="ESM17" s="333"/>
      <c r="ESN17" s="333"/>
      <c r="ESO17" s="333"/>
      <c r="ESP17" s="333"/>
      <c r="ESQ17" s="333"/>
      <c r="ESR17" s="333"/>
      <c r="ESS17" s="333"/>
      <c r="EST17" s="333"/>
      <c r="ESU17" s="333"/>
      <c r="ESV17" s="333"/>
      <c r="ESW17" s="333"/>
      <c r="ESX17" s="333"/>
      <c r="ESY17" s="333"/>
      <c r="ESZ17" s="333"/>
      <c r="ETA17" s="333"/>
      <c r="ETB17" s="333"/>
      <c r="ETC17" s="333"/>
      <c r="ETD17" s="333"/>
      <c r="ETE17" s="333"/>
      <c r="ETF17" s="333"/>
      <c r="ETG17" s="333"/>
      <c r="ETH17" s="333"/>
      <c r="ETI17" s="333"/>
      <c r="ETJ17" s="333"/>
      <c r="ETK17" s="333"/>
      <c r="ETL17" s="333"/>
      <c r="ETM17" s="333"/>
      <c r="ETN17" s="333"/>
      <c r="ETO17" s="333"/>
      <c r="ETP17" s="333"/>
      <c r="ETQ17" s="333"/>
      <c r="ETR17" s="333"/>
      <c r="ETS17" s="333"/>
      <c r="ETT17" s="333"/>
      <c r="ETU17" s="333"/>
      <c r="ETV17" s="333"/>
      <c r="ETW17" s="333"/>
      <c r="ETX17" s="333"/>
      <c r="ETY17" s="333"/>
      <c r="ETZ17" s="333"/>
      <c r="EUA17" s="333"/>
      <c r="EUB17" s="333"/>
      <c r="EUC17" s="333"/>
      <c r="EUD17" s="333"/>
      <c r="EUE17" s="333"/>
      <c r="EUF17" s="333"/>
      <c r="EUG17" s="333"/>
      <c r="EUH17" s="333"/>
      <c r="EUI17" s="333"/>
      <c r="EUJ17" s="333"/>
      <c r="EUK17" s="333"/>
      <c r="EUL17" s="333"/>
      <c r="EUM17" s="333"/>
      <c r="EUN17" s="333"/>
      <c r="EUO17" s="333"/>
      <c r="EUP17" s="333"/>
      <c r="EUQ17" s="333"/>
      <c r="EUR17" s="333"/>
      <c r="EUS17" s="333"/>
      <c r="EUT17" s="333"/>
      <c r="EUU17" s="333"/>
      <c r="EUV17" s="333"/>
      <c r="EUW17" s="333"/>
      <c r="EUX17" s="333"/>
      <c r="EUY17" s="333"/>
      <c r="EUZ17" s="333"/>
      <c r="EVA17" s="333"/>
      <c r="EVB17" s="333"/>
      <c r="EVC17" s="333"/>
      <c r="EVD17" s="333"/>
      <c r="EVE17" s="333"/>
      <c r="EVF17" s="333"/>
      <c r="EVG17" s="333"/>
      <c r="EVH17" s="333"/>
      <c r="EVI17" s="333"/>
      <c r="EVJ17" s="333"/>
      <c r="EVK17" s="333"/>
      <c r="EVL17" s="333"/>
      <c r="EVM17" s="333"/>
      <c r="EVN17" s="333"/>
      <c r="EVO17" s="333"/>
      <c r="EVP17" s="333"/>
      <c r="EVQ17" s="333"/>
      <c r="EVR17" s="333"/>
      <c r="EVS17" s="333"/>
      <c r="EVT17" s="333"/>
      <c r="EVU17" s="333"/>
      <c r="EVV17" s="333"/>
      <c r="EVW17" s="333"/>
      <c r="EVX17" s="333"/>
      <c r="EVY17" s="333"/>
      <c r="EVZ17" s="333"/>
      <c r="EWA17" s="333"/>
      <c r="EWB17" s="333"/>
      <c r="EWC17" s="333"/>
      <c r="EWD17" s="333"/>
      <c r="EWE17" s="333"/>
      <c r="EWF17" s="333"/>
      <c r="EWG17" s="333"/>
      <c r="EWH17" s="333"/>
      <c r="EWI17" s="333"/>
      <c r="EWJ17" s="333"/>
      <c r="EWK17" s="333"/>
      <c r="EWL17" s="333"/>
      <c r="EWM17" s="333"/>
      <c r="EWN17" s="333"/>
      <c r="EWO17" s="333"/>
      <c r="EWP17" s="333"/>
      <c r="EWQ17" s="333"/>
      <c r="EWR17" s="333"/>
      <c r="EWS17" s="333"/>
      <c r="EWT17" s="333"/>
      <c r="EWU17" s="333"/>
      <c r="EWV17" s="333"/>
      <c r="EWW17" s="333"/>
      <c r="EWX17" s="333"/>
      <c r="EWY17" s="333"/>
      <c r="EWZ17" s="333"/>
      <c r="EXA17" s="333"/>
      <c r="EXB17" s="333"/>
      <c r="EXC17" s="333"/>
      <c r="EXD17" s="333"/>
      <c r="EXE17" s="333"/>
      <c r="EXF17" s="333"/>
      <c r="EXG17" s="333"/>
      <c r="EXH17" s="333"/>
      <c r="EXI17" s="333"/>
      <c r="EXJ17" s="333"/>
      <c r="EXK17" s="333"/>
      <c r="EXL17" s="333"/>
      <c r="EXM17" s="333"/>
      <c r="EXN17" s="333"/>
      <c r="EXO17" s="333"/>
      <c r="EXP17" s="333"/>
      <c r="EXQ17" s="333"/>
      <c r="EXR17" s="333"/>
      <c r="EXS17" s="333"/>
      <c r="EXT17" s="333"/>
      <c r="EXU17" s="333"/>
      <c r="EXV17" s="333"/>
      <c r="EXW17" s="333"/>
      <c r="EXX17" s="333"/>
      <c r="EXY17" s="333"/>
      <c r="EXZ17" s="333"/>
      <c r="EYA17" s="333"/>
      <c r="EYB17" s="333"/>
      <c r="EYC17" s="333"/>
      <c r="EYD17" s="333"/>
      <c r="EYE17" s="333"/>
      <c r="EYF17" s="333"/>
      <c r="EYG17" s="333"/>
      <c r="EYH17" s="333"/>
      <c r="EYI17" s="333"/>
      <c r="EYJ17" s="333"/>
      <c r="EYK17" s="333"/>
      <c r="EYL17" s="333"/>
      <c r="EYM17" s="333"/>
      <c r="EYN17" s="333"/>
      <c r="EYO17" s="333"/>
      <c r="EYP17" s="333"/>
      <c r="EYQ17" s="333"/>
      <c r="EYR17" s="333"/>
      <c r="EYS17" s="333"/>
      <c r="EYT17" s="333"/>
      <c r="EYU17" s="333"/>
      <c r="EYV17" s="333"/>
      <c r="EYW17" s="333"/>
      <c r="EYX17" s="333"/>
      <c r="EYY17" s="333"/>
      <c r="EYZ17" s="333"/>
      <c r="EZA17" s="333"/>
      <c r="EZB17" s="333"/>
      <c r="EZC17" s="333"/>
      <c r="EZD17" s="333"/>
      <c r="EZE17" s="333"/>
      <c r="EZF17" s="333"/>
      <c r="EZG17" s="333"/>
      <c r="EZH17" s="333"/>
      <c r="EZI17" s="333"/>
      <c r="EZJ17" s="333"/>
      <c r="EZK17" s="333"/>
      <c r="EZL17" s="333"/>
      <c r="EZM17" s="333"/>
      <c r="EZN17" s="333"/>
      <c r="EZO17" s="333"/>
      <c r="EZP17" s="333"/>
      <c r="EZQ17" s="333"/>
      <c r="EZR17" s="333"/>
      <c r="EZS17" s="333"/>
      <c r="EZT17" s="333"/>
      <c r="EZU17" s="333"/>
      <c r="EZV17" s="333"/>
      <c r="EZW17" s="333"/>
      <c r="EZX17" s="333"/>
      <c r="EZY17" s="333"/>
      <c r="EZZ17" s="333"/>
      <c r="FAA17" s="333"/>
      <c r="FAB17" s="333"/>
      <c r="FAC17" s="333"/>
      <c r="FAD17" s="333"/>
      <c r="FAE17" s="333"/>
      <c r="FAF17" s="333"/>
      <c r="FAG17" s="333"/>
      <c r="FAH17" s="333"/>
      <c r="FAI17" s="333"/>
      <c r="FAJ17" s="333"/>
      <c r="FAK17" s="333"/>
      <c r="FAL17" s="333"/>
      <c r="FAM17" s="333"/>
      <c r="FAN17" s="333"/>
      <c r="FAO17" s="333"/>
      <c r="FAP17" s="333"/>
      <c r="FAQ17" s="333"/>
      <c r="FAR17" s="333"/>
      <c r="FAS17" s="333"/>
      <c r="FAT17" s="333"/>
      <c r="FAU17" s="333"/>
      <c r="FAV17" s="333"/>
      <c r="FAW17" s="333"/>
      <c r="FAX17" s="333"/>
      <c r="FAY17" s="333"/>
      <c r="FAZ17" s="333"/>
      <c r="FBA17" s="333"/>
      <c r="FBB17" s="333"/>
      <c r="FBC17" s="333"/>
      <c r="FBD17" s="333"/>
      <c r="FBE17" s="333"/>
      <c r="FBF17" s="333"/>
      <c r="FBG17" s="333"/>
      <c r="FBH17" s="333"/>
      <c r="FBI17" s="333"/>
      <c r="FBJ17" s="333"/>
      <c r="FBK17" s="333"/>
      <c r="FBL17" s="333"/>
      <c r="FBM17" s="333"/>
      <c r="FBN17" s="333"/>
      <c r="FBO17" s="333"/>
      <c r="FBP17" s="333"/>
      <c r="FBQ17" s="333"/>
      <c r="FBR17" s="333"/>
      <c r="FBS17" s="333"/>
      <c r="FBT17" s="333"/>
      <c r="FBU17" s="333"/>
      <c r="FBV17" s="333"/>
      <c r="FBW17" s="333"/>
      <c r="FBX17" s="333"/>
      <c r="FBY17" s="333"/>
      <c r="FBZ17" s="333"/>
      <c r="FCA17" s="333"/>
      <c r="FCB17" s="333"/>
      <c r="FCC17" s="333"/>
      <c r="FCD17" s="333"/>
      <c r="FCE17" s="333"/>
      <c r="FCF17" s="333"/>
      <c r="FCG17" s="333"/>
      <c r="FCH17" s="333"/>
      <c r="FCI17" s="333"/>
      <c r="FCJ17" s="333"/>
      <c r="FCK17" s="333"/>
      <c r="FCL17" s="333"/>
      <c r="FCM17" s="333"/>
      <c r="FCN17" s="333"/>
      <c r="FCO17" s="333"/>
      <c r="FCP17" s="333"/>
      <c r="FCQ17" s="333"/>
      <c r="FCR17" s="333"/>
      <c r="FCS17" s="333"/>
      <c r="FCT17" s="333"/>
      <c r="FCU17" s="333"/>
      <c r="FCV17" s="333"/>
      <c r="FCW17" s="333"/>
      <c r="FCX17" s="333"/>
      <c r="FCY17" s="333"/>
      <c r="FCZ17" s="333"/>
      <c r="FDA17" s="333"/>
      <c r="FDB17" s="333"/>
      <c r="FDC17" s="333"/>
      <c r="FDD17" s="333"/>
      <c r="FDE17" s="333"/>
      <c r="FDF17" s="333"/>
      <c r="FDG17" s="333"/>
      <c r="FDH17" s="333"/>
      <c r="FDI17" s="333"/>
      <c r="FDJ17" s="333"/>
      <c r="FDK17" s="333"/>
      <c r="FDL17" s="333"/>
      <c r="FDM17" s="333"/>
      <c r="FDN17" s="333"/>
      <c r="FDO17" s="333"/>
      <c r="FDP17" s="333"/>
      <c r="FDQ17" s="333"/>
      <c r="FDR17" s="333"/>
      <c r="FDS17" s="333"/>
      <c r="FDT17" s="333"/>
      <c r="FDU17" s="333"/>
      <c r="FDV17" s="333"/>
      <c r="FDW17" s="333"/>
      <c r="FDX17" s="333"/>
      <c r="FDY17" s="333"/>
      <c r="FDZ17" s="333"/>
      <c r="FEA17" s="333"/>
      <c r="FEB17" s="333"/>
      <c r="FEC17" s="333"/>
      <c r="FED17" s="333"/>
      <c r="FEE17" s="333"/>
      <c r="FEF17" s="333"/>
      <c r="FEG17" s="333"/>
      <c r="FEH17" s="333"/>
      <c r="FEI17" s="333"/>
      <c r="FEJ17" s="333"/>
      <c r="FEK17" s="333"/>
      <c r="FEL17" s="333"/>
      <c r="FEM17" s="333"/>
      <c r="FEN17" s="333"/>
      <c r="FEO17" s="333"/>
      <c r="FEP17" s="333"/>
      <c r="FEQ17" s="333"/>
      <c r="FER17" s="333"/>
      <c r="FES17" s="333"/>
      <c r="FET17" s="333"/>
      <c r="FEU17" s="333"/>
      <c r="FEV17" s="333"/>
      <c r="FEW17" s="333"/>
      <c r="FEX17" s="333"/>
      <c r="FEY17" s="333"/>
      <c r="FEZ17" s="333"/>
      <c r="FFA17" s="333"/>
      <c r="FFB17" s="333"/>
      <c r="FFC17" s="333"/>
      <c r="FFD17" s="333"/>
      <c r="FFE17" s="333"/>
      <c r="FFF17" s="333"/>
      <c r="FFG17" s="333"/>
      <c r="FFH17" s="333"/>
      <c r="FFI17" s="333"/>
      <c r="FFJ17" s="333"/>
      <c r="FFK17" s="333"/>
      <c r="FFL17" s="333"/>
      <c r="FFM17" s="333"/>
      <c r="FFN17" s="333"/>
      <c r="FFO17" s="333"/>
      <c r="FFP17" s="333"/>
      <c r="FFQ17" s="333"/>
      <c r="FFR17" s="333"/>
      <c r="FFS17" s="333"/>
      <c r="FFT17" s="333"/>
      <c r="FFU17" s="333"/>
      <c r="FFV17" s="333"/>
      <c r="FFW17" s="333"/>
      <c r="FFX17" s="333"/>
      <c r="FFY17" s="333"/>
      <c r="FFZ17" s="333"/>
      <c r="FGA17" s="333"/>
      <c r="FGB17" s="333"/>
      <c r="FGC17" s="333"/>
      <c r="FGD17" s="333"/>
      <c r="FGE17" s="333"/>
      <c r="FGF17" s="333"/>
      <c r="FGG17" s="333"/>
      <c r="FGH17" s="333"/>
      <c r="FGI17" s="333"/>
      <c r="FGJ17" s="333"/>
      <c r="FGK17" s="333"/>
      <c r="FGL17" s="333"/>
      <c r="FGM17" s="333"/>
      <c r="FGN17" s="333"/>
      <c r="FGO17" s="333"/>
      <c r="FGP17" s="333"/>
      <c r="FGQ17" s="333"/>
      <c r="FGR17" s="333"/>
      <c r="FGS17" s="333"/>
      <c r="FGT17" s="333"/>
      <c r="FGU17" s="333"/>
      <c r="FGV17" s="333"/>
      <c r="FGW17" s="333"/>
      <c r="FGX17" s="333"/>
      <c r="FGY17" s="333"/>
      <c r="FGZ17" s="333"/>
      <c r="FHA17" s="333"/>
      <c r="FHB17" s="333"/>
      <c r="FHC17" s="333"/>
      <c r="FHD17" s="333"/>
      <c r="FHE17" s="333"/>
      <c r="FHF17" s="333"/>
      <c r="FHG17" s="333"/>
      <c r="FHH17" s="333"/>
      <c r="FHI17" s="333"/>
      <c r="FHJ17" s="333"/>
      <c r="FHK17" s="333"/>
      <c r="FHL17" s="333"/>
      <c r="FHM17" s="333"/>
      <c r="FHN17" s="333"/>
      <c r="FHO17" s="333"/>
      <c r="FHP17" s="333"/>
      <c r="FHQ17" s="333"/>
      <c r="FHR17" s="333"/>
      <c r="FHS17" s="333"/>
      <c r="FHT17" s="333"/>
      <c r="FHU17" s="333"/>
      <c r="FHV17" s="333"/>
      <c r="FHW17" s="333"/>
      <c r="FHX17" s="333"/>
      <c r="FHY17" s="333"/>
      <c r="FHZ17" s="333"/>
      <c r="FIA17" s="333"/>
      <c r="FIB17" s="333"/>
      <c r="FIC17" s="333"/>
      <c r="FID17" s="333"/>
      <c r="FIE17" s="333"/>
      <c r="FIF17" s="333"/>
      <c r="FIG17" s="333"/>
      <c r="FIH17" s="333"/>
      <c r="FII17" s="333"/>
      <c r="FIJ17" s="333"/>
      <c r="FIK17" s="333"/>
      <c r="FIL17" s="333"/>
      <c r="FIM17" s="333"/>
      <c r="FIN17" s="333"/>
      <c r="FIO17" s="333"/>
      <c r="FIP17" s="333"/>
      <c r="FIQ17" s="333"/>
      <c r="FIR17" s="333"/>
      <c r="FIS17" s="333"/>
      <c r="FIT17" s="333"/>
      <c r="FIU17" s="333"/>
      <c r="FIV17" s="333"/>
      <c r="FIW17" s="333"/>
      <c r="FIX17" s="333"/>
      <c r="FIY17" s="333"/>
      <c r="FIZ17" s="333"/>
      <c r="FJA17" s="333"/>
      <c r="FJB17" s="333"/>
      <c r="FJC17" s="333"/>
      <c r="FJD17" s="333"/>
      <c r="FJE17" s="333"/>
      <c r="FJF17" s="333"/>
      <c r="FJG17" s="333"/>
      <c r="FJH17" s="333"/>
      <c r="FJI17" s="333"/>
      <c r="FJJ17" s="333"/>
      <c r="FJK17" s="333"/>
      <c r="FJL17" s="333"/>
      <c r="FJM17" s="333"/>
      <c r="FJN17" s="333"/>
      <c r="FJO17" s="333"/>
      <c r="FJP17" s="333"/>
      <c r="FJQ17" s="333"/>
      <c r="FJR17" s="333"/>
      <c r="FJS17" s="333"/>
      <c r="FJT17" s="333"/>
      <c r="FJU17" s="333"/>
      <c r="FJV17" s="333"/>
      <c r="FJW17" s="333"/>
      <c r="FJX17" s="333"/>
      <c r="FJY17" s="333"/>
      <c r="FJZ17" s="333"/>
      <c r="FKA17" s="333"/>
      <c r="FKB17" s="333"/>
      <c r="FKC17" s="333"/>
      <c r="FKD17" s="333"/>
      <c r="FKE17" s="333"/>
      <c r="FKF17" s="333"/>
      <c r="FKG17" s="333"/>
      <c r="FKH17" s="333"/>
      <c r="FKI17" s="333"/>
      <c r="FKJ17" s="333"/>
      <c r="FKK17" s="333"/>
      <c r="FKL17" s="333"/>
      <c r="FKM17" s="333"/>
      <c r="FKN17" s="333"/>
      <c r="FKO17" s="333"/>
      <c r="FKP17" s="333"/>
      <c r="FKQ17" s="333"/>
      <c r="FKR17" s="333"/>
      <c r="FKS17" s="333"/>
      <c r="FKT17" s="333"/>
      <c r="FKU17" s="333"/>
      <c r="FKV17" s="333"/>
      <c r="FKW17" s="333"/>
      <c r="FKX17" s="333"/>
      <c r="FKY17" s="333"/>
      <c r="FKZ17" s="333"/>
      <c r="FLA17" s="333"/>
      <c r="FLB17" s="333"/>
      <c r="FLC17" s="333"/>
      <c r="FLD17" s="333"/>
      <c r="FLE17" s="333"/>
      <c r="FLF17" s="333"/>
      <c r="FLG17" s="333"/>
      <c r="FLH17" s="333"/>
      <c r="FLI17" s="333"/>
      <c r="FLJ17" s="333"/>
      <c r="FLK17" s="333"/>
      <c r="FLL17" s="333"/>
      <c r="FLM17" s="333"/>
      <c r="FLN17" s="333"/>
      <c r="FLO17" s="333"/>
      <c r="FLP17" s="333"/>
      <c r="FLQ17" s="333"/>
      <c r="FLR17" s="333"/>
      <c r="FLS17" s="333"/>
      <c r="FLT17" s="333"/>
      <c r="FLU17" s="333"/>
      <c r="FLV17" s="333"/>
      <c r="FLW17" s="333"/>
      <c r="FLX17" s="333"/>
      <c r="FLY17" s="333"/>
      <c r="FLZ17" s="333"/>
      <c r="FMA17" s="333"/>
      <c r="FMB17" s="333"/>
      <c r="FMC17" s="333"/>
      <c r="FMD17" s="333"/>
      <c r="FME17" s="333"/>
      <c r="FMF17" s="333"/>
      <c r="FMG17" s="333"/>
      <c r="FMH17" s="333"/>
      <c r="FMI17" s="333"/>
      <c r="FMJ17" s="333"/>
      <c r="FMK17" s="333"/>
      <c r="FML17" s="333"/>
      <c r="FMM17" s="333"/>
      <c r="FMN17" s="333"/>
      <c r="FMO17" s="333"/>
      <c r="FMP17" s="333"/>
      <c r="FMQ17" s="333"/>
      <c r="FMR17" s="333"/>
      <c r="FMS17" s="333"/>
      <c r="FMT17" s="333"/>
      <c r="FMU17" s="333"/>
      <c r="FMV17" s="333"/>
      <c r="FMW17" s="333"/>
      <c r="FMX17" s="333"/>
      <c r="FMY17" s="333"/>
      <c r="FMZ17" s="333"/>
      <c r="FNA17" s="333"/>
      <c r="FNB17" s="333"/>
      <c r="FNC17" s="333"/>
      <c r="FND17" s="333"/>
      <c r="FNE17" s="333"/>
      <c r="FNF17" s="333"/>
      <c r="FNG17" s="333"/>
      <c r="FNH17" s="333"/>
      <c r="FNI17" s="333"/>
      <c r="FNJ17" s="333"/>
      <c r="FNK17" s="333"/>
      <c r="FNL17" s="333"/>
      <c r="FNM17" s="333"/>
      <c r="FNN17" s="333"/>
      <c r="FNO17" s="333"/>
      <c r="FNP17" s="333"/>
      <c r="FNQ17" s="333"/>
      <c r="FNR17" s="333"/>
      <c r="FNS17" s="333"/>
      <c r="FNT17" s="333"/>
      <c r="FNU17" s="333"/>
      <c r="FNV17" s="333"/>
      <c r="FNW17" s="333"/>
      <c r="FNX17" s="333"/>
      <c r="FNY17" s="333"/>
      <c r="FNZ17" s="333"/>
      <c r="FOA17" s="333"/>
      <c r="FOB17" s="333"/>
      <c r="FOC17" s="333"/>
      <c r="FOD17" s="333"/>
      <c r="FOE17" s="333"/>
      <c r="FOF17" s="333"/>
      <c r="FOG17" s="333"/>
      <c r="FOH17" s="333"/>
      <c r="FOI17" s="333"/>
      <c r="FOJ17" s="333"/>
      <c r="FOK17" s="333"/>
      <c r="FOL17" s="333"/>
      <c r="FOM17" s="333"/>
      <c r="FON17" s="333"/>
      <c r="FOO17" s="333"/>
      <c r="FOP17" s="333"/>
      <c r="FOQ17" s="333"/>
      <c r="FOR17" s="333"/>
      <c r="FOS17" s="333"/>
      <c r="FOT17" s="333"/>
      <c r="FOU17" s="333"/>
      <c r="FOV17" s="333"/>
      <c r="FOW17" s="333"/>
      <c r="FOX17" s="333"/>
      <c r="FOY17" s="333"/>
      <c r="FOZ17" s="333"/>
      <c r="FPA17" s="333"/>
      <c r="FPB17" s="333"/>
      <c r="FPC17" s="333"/>
      <c r="FPD17" s="333"/>
      <c r="FPE17" s="333"/>
      <c r="FPF17" s="333"/>
      <c r="FPG17" s="333"/>
      <c r="FPH17" s="333"/>
      <c r="FPI17" s="333"/>
      <c r="FPJ17" s="333"/>
      <c r="FPK17" s="333"/>
      <c r="FPL17" s="333"/>
      <c r="FPM17" s="333"/>
      <c r="FPN17" s="333"/>
      <c r="FPO17" s="333"/>
      <c r="FPP17" s="333"/>
      <c r="FPQ17" s="333"/>
      <c r="FPR17" s="333"/>
      <c r="FPS17" s="333"/>
      <c r="FPT17" s="333"/>
      <c r="FPU17" s="333"/>
      <c r="FPV17" s="333"/>
      <c r="FPW17" s="333"/>
      <c r="FPX17" s="333"/>
      <c r="FPY17" s="333"/>
      <c r="FPZ17" s="333"/>
      <c r="FQA17" s="333"/>
      <c r="FQB17" s="333"/>
      <c r="FQC17" s="333"/>
      <c r="FQD17" s="333"/>
      <c r="FQE17" s="333"/>
      <c r="FQF17" s="333"/>
      <c r="FQG17" s="333"/>
      <c r="FQH17" s="333"/>
      <c r="FQI17" s="333"/>
      <c r="FQJ17" s="333"/>
      <c r="FQK17" s="333"/>
      <c r="FQL17" s="333"/>
      <c r="FQM17" s="333"/>
      <c r="FQN17" s="333"/>
      <c r="FQO17" s="333"/>
      <c r="FQP17" s="333"/>
      <c r="FQQ17" s="333"/>
      <c r="FQR17" s="333"/>
      <c r="FQS17" s="333"/>
      <c r="FQT17" s="333"/>
      <c r="FQU17" s="333"/>
      <c r="FQV17" s="333"/>
      <c r="FQW17" s="333"/>
      <c r="FQX17" s="333"/>
      <c r="FQY17" s="333"/>
      <c r="FQZ17" s="333"/>
      <c r="FRA17" s="333"/>
      <c r="FRB17" s="333"/>
      <c r="FRC17" s="333"/>
      <c r="FRD17" s="333"/>
      <c r="FRE17" s="333"/>
      <c r="FRF17" s="333"/>
      <c r="FRG17" s="333"/>
      <c r="FRH17" s="333"/>
      <c r="FRI17" s="333"/>
      <c r="FRJ17" s="333"/>
      <c r="FRK17" s="333"/>
      <c r="FRL17" s="333"/>
      <c r="FRM17" s="333"/>
      <c r="FRN17" s="333"/>
      <c r="FRO17" s="333"/>
      <c r="FRP17" s="333"/>
      <c r="FRQ17" s="333"/>
      <c r="FRR17" s="333"/>
      <c r="FRS17" s="333"/>
      <c r="FRT17" s="333"/>
      <c r="FRU17" s="333"/>
      <c r="FRV17" s="333"/>
      <c r="FRW17" s="333"/>
      <c r="FRX17" s="333"/>
      <c r="FRY17" s="333"/>
      <c r="FRZ17" s="333"/>
      <c r="FSA17" s="333"/>
      <c r="FSB17" s="333"/>
      <c r="FSC17" s="333"/>
      <c r="FSD17" s="333"/>
      <c r="FSE17" s="333"/>
      <c r="FSF17" s="333"/>
      <c r="FSG17" s="333"/>
      <c r="FSH17" s="333"/>
      <c r="FSI17" s="333"/>
      <c r="FSJ17" s="333"/>
      <c r="FSK17" s="333"/>
      <c r="FSL17" s="333"/>
      <c r="FSM17" s="333"/>
      <c r="FSN17" s="333"/>
      <c r="FSO17" s="333"/>
      <c r="FSP17" s="333"/>
      <c r="FSQ17" s="333"/>
      <c r="FSR17" s="333"/>
      <c r="FSS17" s="333"/>
      <c r="FST17" s="333"/>
      <c r="FSU17" s="333"/>
      <c r="FSV17" s="333"/>
      <c r="FSW17" s="333"/>
      <c r="FSX17" s="333"/>
      <c r="FSY17" s="333"/>
      <c r="FSZ17" s="333"/>
      <c r="FTA17" s="333"/>
      <c r="FTB17" s="333"/>
      <c r="FTC17" s="333"/>
      <c r="FTD17" s="333"/>
      <c r="FTE17" s="333"/>
      <c r="FTF17" s="333"/>
      <c r="FTG17" s="333"/>
      <c r="FTH17" s="333"/>
      <c r="FTI17" s="333"/>
      <c r="FTJ17" s="333"/>
      <c r="FTK17" s="333"/>
      <c r="FTL17" s="333"/>
      <c r="FTM17" s="333"/>
      <c r="FTN17" s="333"/>
      <c r="FTO17" s="333"/>
      <c r="FTP17" s="333"/>
      <c r="FTQ17" s="333"/>
      <c r="FTR17" s="333"/>
      <c r="FTS17" s="333"/>
      <c r="FTT17" s="333"/>
      <c r="FTU17" s="333"/>
      <c r="FTV17" s="333"/>
      <c r="FTW17" s="333"/>
      <c r="FTX17" s="333"/>
      <c r="FTY17" s="333"/>
      <c r="FTZ17" s="333"/>
      <c r="FUA17" s="333"/>
      <c r="FUB17" s="333"/>
      <c r="FUC17" s="333"/>
      <c r="FUD17" s="333"/>
      <c r="FUE17" s="333"/>
      <c r="FUF17" s="333"/>
      <c r="FUG17" s="333"/>
      <c r="FUH17" s="333"/>
      <c r="FUI17" s="333"/>
      <c r="FUJ17" s="333"/>
      <c r="FUK17" s="333"/>
      <c r="FUL17" s="333"/>
      <c r="FUM17" s="333"/>
      <c r="FUN17" s="333"/>
      <c r="FUO17" s="333"/>
      <c r="FUP17" s="333"/>
      <c r="FUQ17" s="333"/>
      <c r="FUR17" s="333"/>
      <c r="FUS17" s="333"/>
      <c r="FUT17" s="333"/>
      <c r="FUU17" s="333"/>
      <c r="FUV17" s="333"/>
      <c r="FUW17" s="333"/>
      <c r="FUX17" s="333"/>
      <c r="FUY17" s="333"/>
      <c r="FUZ17" s="333"/>
      <c r="FVA17" s="333"/>
      <c r="FVB17" s="333"/>
      <c r="FVC17" s="333"/>
      <c r="FVD17" s="333"/>
      <c r="FVE17" s="333"/>
      <c r="FVF17" s="333"/>
      <c r="FVG17" s="333"/>
      <c r="FVH17" s="333"/>
      <c r="FVI17" s="333"/>
      <c r="FVJ17" s="333"/>
      <c r="FVK17" s="333"/>
      <c r="FVL17" s="333"/>
      <c r="FVM17" s="333"/>
      <c r="FVN17" s="333"/>
      <c r="FVO17" s="333"/>
      <c r="FVP17" s="333"/>
      <c r="FVQ17" s="333"/>
      <c r="FVR17" s="333"/>
      <c r="FVS17" s="333"/>
      <c r="FVT17" s="333"/>
      <c r="FVU17" s="333"/>
      <c r="FVV17" s="333"/>
      <c r="FVW17" s="333"/>
      <c r="FVX17" s="333"/>
      <c r="FVY17" s="333"/>
      <c r="FVZ17" s="333"/>
      <c r="FWA17" s="333"/>
      <c r="FWB17" s="333"/>
      <c r="FWC17" s="333"/>
      <c r="FWD17" s="333"/>
      <c r="FWE17" s="333"/>
      <c r="FWF17" s="333"/>
      <c r="FWG17" s="333"/>
      <c r="FWH17" s="333"/>
      <c r="FWI17" s="333"/>
      <c r="FWJ17" s="333"/>
      <c r="FWK17" s="333"/>
      <c r="FWL17" s="333"/>
      <c r="FWM17" s="333"/>
      <c r="FWN17" s="333"/>
      <c r="FWO17" s="333"/>
      <c r="FWP17" s="333"/>
      <c r="FWQ17" s="333"/>
      <c r="FWR17" s="333"/>
      <c r="FWS17" s="333"/>
      <c r="FWT17" s="333"/>
      <c r="FWU17" s="333"/>
      <c r="FWV17" s="333"/>
      <c r="FWW17" s="333"/>
      <c r="FWX17" s="333"/>
      <c r="FWY17" s="333"/>
      <c r="FWZ17" s="333"/>
      <c r="FXA17" s="333"/>
      <c r="FXB17" s="333"/>
      <c r="FXC17" s="333"/>
      <c r="FXD17" s="333"/>
      <c r="FXE17" s="333"/>
      <c r="FXF17" s="333"/>
      <c r="FXG17" s="333"/>
      <c r="FXH17" s="333"/>
      <c r="FXI17" s="333"/>
      <c r="FXJ17" s="333"/>
      <c r="FXK17" s="333"/>
      <c r="FXL17" s="333"/>
      <c r="FXM17" s="333"/>
      <c r="FXN17" s="333"/>
      <c r="FXO17" s="333"/>
      <c r="FXP17" s="333"/>
      <c r="FXQ17" s="333"/>
      <c r="FXR17" s="333"/>
      <c r="FXS17" s="333"/>
      <c r="FXT17" s="333"/>
      <c r="FXU17" s="333"/>
      <c r="FXV17" s="333"/>
      <c r="FXW17" s="333"/>
      <c r="FXX17" s="333"/>
      <c r="FXY17" s="333"/>
      <c r="FXZ17" s="333"/>
      <c r="FYA17" s="333"/>
      <c r="FYB17" s="333"/>
      <c r="FYC17" s="333"/>
      <c r="FYD17" s="333"/>
      <c r="FYE17" s="333"/>
      <c r="FYF17" s="333"/>
      <c r="FYG17" s="333"/>
      <c r="FYH17" s="333"/>
      <c r="FYI17" s="333"/>
      <c r="FYJ17" s="333"/>
      <c r="FYK17" s="333"/>
      <c r="FYL17" s="333"/>
      <c r="FYM17" s="333"/>
      <c r="FYN17" s="333"/>
      <c r="FYO17" s="333"/>
      <c r="FYP17" s="333"/>
      <c r="FYQ17" s="333"/>
      <c r="FYR17" s="333"/>
      <c r="FYS17" s="333"/>
      <c r="FYT17" s="333"/>
      <c r="FYU17" s="333"/>
      <c r="FYV17" s="333"/>
      <c r="FYW17" s="333"/>
      <c r="FYX17" s="333"/>
      <c r="FYY17" s="333"/>
      <c r="FYZ17" s="333"/>
      <c r="FZA17" s="333"/>
      <c r="FZB17" s="333"/>
      <c r="FZC17" s="333"/>
      <c r="FZD17" s="333"/>
      <c r="FZE17" s="333"/>
      <c r="FZF17" s="333"/>
      <c r="FZG17" s="333"/>
      <c r="FZH17" s="333"/>
      <c r="FZI17" s="333"/>
      <c r="FZJ17" s="333"/>
      <c r="FZK17" s="333"/>
      <c r="FZL17" s="333"/>
      <c r="FZM17" s="333"/>
      <c r="FZN17" s="333"/>
      <c r="FZO17" s="333"/>
      <c r="FZP17" s="333"/>
      <c r="FZQ17" s="333"/>
      <c r="FZR17" s="333"/>
      <c r="FZS17" s="333"/>
      <c r="FZT17" s="333"/>
      <c r="FZU17" s="333"/>
      <c r="FZV17" s="333"/>
      <c r="FZW17" s="333"/>
      <c r="FZX17" s="333"/>
      <c r="FZY17" s="333"/>
      <c r="FZZ17" s="333"/>
      <c r="GAA17" s="333"/>
      <c r="GAB17" s="333"/>
      <c r="GAC17" s="333"/>
      <c r="GAD17" s="333"/>
      <c r="GAE17" s="333"/>
      <c r="GAF17" s="333"/>
      <c r="GAG17" s="333"/>
      <c r="GAH17" s="333"/>
      <c r="GAI17" s="333"/>
      <c r="GAJ17" s="333"/>
      <c r="GAK17" s="333"/>
      <c r="GAL17" s="333"/>
      <c r="GAM17" s="333"/>
      <c r="GAN17" s="333"/>
      <c r="GAO17" s="333"/>
      <c r="GAP17" s="333"/>
      <c r="GAQ17" s="333"/>
      <c r="GAR17" s="333"/>
      <c r="GAS17" s="333"/>
      <c r="GAT17" s="333"/>
      <c r="GAU17" s="333"/>
      <c r="GAV17" s="333"/>
      <c r="GAW17" s="333"/>
      <c r="GAX17" s="333"/>
      <c r="GAY17" s="333"/>
      <c r="GAZ17" s="333"/>
      <c r="GBA17" s="333"/>
      <c r="GBB17" s="333"/>
      <c r="GBC17" s="333"/>
      <c r="GBD17" s="333"/>
      <c r="GBE17" s="333"/>
      <c r="GBF17" s="333"/>
      <c r="GBG17" s="333"/>
      <c r="GBH17" s="333"/>
      <c r="GBI17" s="333"/>
      <c r="GBJ17" s="333"/>
      <c r="GBK17" s="333"/>
      <c r="GBL17" s="333"/>
      <c r="GBM17" s="333"/>
      <c r="GBN17" s="333"/>
      <c r="GBO17" s="333"/>
      <c r="GBP17" s="333"/>
      <c r="GBQ17" s="333"/>
      <c r="GBR17" s="333"/>
      <c r="GBS17" s="333"/>
      <c r="GBT17" s="333"/>
      <c r="GBU17" s="333"/>
      <c r="GBV17" s="333"/>
      <c r="GBW17" s="333"/>
      <c r="GBX17" s="333"/>
      <c r="GBY17" s="333"/>
      <c r="GBZ17" s="333"/>
      <c r="GCA17" s="333"/>
      <c r="GCB17" s="333"/>
      <c r="GCC17" s="333"/>
      <c r="GCD17" s="333"/>
      <c r="GCE17" s="333"/>
      <c r="GCF17" s="333"/>
      <c r="GCG17" s="333"/>
      <c r="GCH17" s="333"/>
      <c r="GCI17" s="333"/>
      <c r="GCJ17" s="333"/>
      <c r="GCK17" s="333"/>
      <c r="GCL17" s="333"/>
      <c r="GCM17" s="333"/>
      <c r="GCN17" s="333"/>
      <c r="GCO17" s="333"/>
      <c r="GCP17" s="333"/>
      <c r="GCQ17" s="333"/>
      <c r="GCR17" s="333"/>
      <c r="GCS17" s="333"/>
      <c r="GCT17" s="333"/>
      <c r="GCU17" s="333"/>
      <c r="GCV17" s="333"/>
      <c r="GCW17" s="333"/>
      <c r="GCX17" s="333"/>
      <c r="GCY17" s="333"/>
      <c r="GCZ17" s="333"/>
      <c r="GDA17" s="333"/>
      <c r="GDB17" s="333"/>
      <c r="GDC17" s="333"/>
      <c r="GDD17" s="333"/>
      <c r="GDE17" s="333"/>
      <c r="GDF17" s="333"/>
      <c r="GDG17" s="333"/>
      <c r="GDH17" s="333"/>
      <c r="GDI17" s="333"/>
      <c r="GDJ17" s="333"/>
      <c r="GDK17" s="333"/>
      <c r="GDL17" s="333"/>
      <c r="GDM17" s="333"/>
      <c r="GDN17" s="333"/>
      <c r="GDO17" s="333"/>
      <c r="GDP17" s="333"/>
      <c r="GDQ17" s="333"/>
      <c r="GDR17" s="333"/>
      <c r="GDS17" s="333"/>
      <c r="GDT17" s="333"/>
      <c r="GDU17" s="333"/>
      <c r="GDV17" s="333"/>
      <c r="GDW17" s="333"/>
      <c r="GDX17" s="333"/>
      <c r="GDY17" s="333"/>
      <c r="GDZ17" s="333"/>
      <c r="GEA17" s="333"/>
      <c r="GEB17" s="333"/>
      <c r="GEC17" s="333"/>
      <c r="GED17" s="333"/>
      <c r="GEE17" s="333"/>
      <c r="GEF17" s="333"/>
      <c r="GEG17" s="333"/>
      <c r="GEH17" s="333"/>
      <c r="GEI17" s="333"/>
      <c r="GEJ17" s="333"/>
      <c r="GEK17" s="333"/>
      <c r="GEL17" s="333"/>
      <c r="GEM17" s="333"/>
      <c r="GEN17" s="333"/>
      <c r="GEO17" s="333"/>
      <c r="GEP17" s="333"/>
      <c r="GEQ17" s="333"/>
      <c r="GER17" s="333"/>
      <c r="GES17" s="333"/>
      <c r="GET17" s="333"/>
      <c r="GEU17" s="333"/>
      <c r="GEV17" s="333"/>
      <c r="GEW17" s="333"/>
      <c r="GEX17" s="333"/>
      <c r="GEY17" s="333"/>
      <c r="GEZ17" s="333"/>
      <c r="GFA17" s="333"/>
      <c r="GFB17" s="333"/>
      <c r="GFC17" s="333"/>
      <c r="GFD17" s="333"/>
      <c r="GFE17" s="333"/>
      <c r="GFF17" s="333"/>
      <c r="GFG17" s="333"/>
      <c r="GFH17" s="333"/>
      <c r="GFI17" s="333"/>
      <c r="GFJ17" s="333"/>
      <c r="GFK17" s="333"/>
      <c r="GFL17" s="333"/>
      <c r="GFM17" s="333"/>
      <c r="GFN17" s="333"/>
      <c r="GFO17" s="333"/>
      <c r="GFP17" s="333"/>
      <c r="GFQ17" s="333"/>
      <c r="GFR17" s="333"/>
      <c r="GFS17" s="333"/>
      <c r="GFT17" s="333"/>
      <c r="GFU17" s="333"/>
      <c r="GFV17" s="333"/>
      <c r="GFW17" s="333"/>
      <c r="GFX17" s="333"/>
      <c r="GFY17" s="333"/>
      <c r="GFZ17" s="333"/>
      <c r="GGA17" s="333"/>
      <c r="GGB17" s="333"/>
      <c r="GGC17" s="333"/>
      <c r="GGD17" s="333"/>
      <c r="GGE17" s="333"/>
      <c r="GGF17" s="333"/>
      <c r="GGG17" s="333"/>
      <c r="GGH17" s="333"/>
      <c r="GGI17" s="333"/>
      <c r="GGJ17" s="333"/>
      <c r="GGK17" s="333"/>
      <c r="GGL17" s="333"/>
      <c r="GGM17" s="333"/>
      <c r="GGN17" s="333"/>
      <c r="GGO17" s="333"/>
      <c r="GGP17" s="333"/>
      <c r="GGQ17" s="333"/>
      <c r="GGR17" s="333"/>
      <c r="GGS17" s="333"/>
      <c r="GGT17" s="333"/>
      <c r="GGU17" s="333"/>
      <c r="GGV17" s="333"/>
      <c r="GGW17" s="333"/>
      <c r="GGX17" s="333"/>
      <c r="GGY17" s="333"/>
      <c r="GGZ17" s="333"/>
      <c r="GHA17" s="333"/>
      <c r="GHB17" s="333"/>
      <c r="GHC17" s="333"/>
      <c r="GHD17" s="333"/>
      <c r="GHE17" s="333"/>
      <c r="GHF17" s="333"/>
      <c r="GHG17" s="333"/>
      <c r="GHH17" s="333"/>
      <c r="GHI17" s="333"/>
      <c r="GHJ17" s="333"/>
      <c r="GHK17" s="333"/>
      <c r="GHL17" s="333"/>
      <c r="GHM17" s="333"/>
      <c r="GHN17" s="333"/>
      <c r="GHO17" s="333"/>
      <c r="GHP17" s="333"/>
      <c r="GHQ17" s="333"/>
      <c r="GHR17" s="333"/>
      <c r="GHS17" s="333"/>
      <c r="GHT17" s="333"/>
      <c r="GHU17" s="333"/>
      <c r="GHV17" s="333"/>
      <c r="GHW17" s="333"/>
      <c r="GHX17" s="333"/>
      <c r="GHY17" s="333"/>
      <c r="GHZ17" s="333"/>
      <c r="GIA17" s="333"/>
      <c r="GIB17" s="333"/>
      <c r="GIC17" s="333"/>
      <c r="GID17" s="333"/>
      <c r="GIE17" s="333"/>
      <c r="GIF17" s="333"/>
      <c r="GIG17" s="333"/>
      <c r="GIH17" s="333"/>
      <c r="GII17" s="333"/>
      <c r="GIJ17" s="333"/>
      <c r="GIK17" s="333"/>
      <c r="GIL17" s="333"/>
      <c r="GIM17" s="333"/>
      <c r="GIN17" s="333"/>
      <c r="GIO17" s="333"/>
      <c r="GIP17" s="333"/>
      <c r="GIQ17" s="333"/>
      <c r="GIR17" s="333"/>
      <c r="GIS17" s="333"/>
      <c r="GIT17" s="333"/>
      <c r="GIU17" s="333"/>
      <c r="GIV17" s="333"/>
      <c r="GIW17" s="333"/>
      <c r="GIX17" s="333"/>
      <c r="GIY17" s="333"/>
      <c r="GIZ17" s="333"/>
      <c r="GJA17" s="333"/>
      <c r="GJB17" s="333"/>
      <c r="GJC17" s="333"/>
      <c r="GJD17" s="333"/>
      <c r="GJE17" s="333"/>
      <c r="GJF17" s="333"/>
      <c r="GJG17" s="333"/>
      <c r="GJH17" s="333"/>
      <c r="GJI17" s="333"/>
      <c r="GJJ17" s="333"/>
      <c r="GJK17" s="333"/>
      <c r="GJL17" s="333"/>
      <c r="GJM17" s="333"/>
      <c r="GJN17" s="333"/>
      <c r="GJO17" s="333"/>
      <c r="GJP17" s="333"/>
      <c r="GJQ17" s="333"/>
      <c r="GJR17" s="333"/>
      <c r="GJS17" s="333"/>
      <c r="GJT17" s="333"/>
      <c r="GJU17" s="333"/>
      <c r="GJV17" s="333"/>
      <c r="GJW17" s="333"/>
      <c r="GJX17" s="333"/>
      <c r="GJY17" s="333"/>
      <c r="GJZ17" s="333"/>
      <c r="GKA17" s="333"/>
      <c r="GKB17" s="333"/>
      <c r="GKC17" s="333"/>
      <c r="GKD17" s="333"/>
      <c r="GKE17" s="333"/>
      <c r="GKF17" s="333"/>
      <c r="GKG17" s="333"/>
      <c r="GKH17" s="333"/>
      <c r="GKI17" s="333"/>
      <c r="GKJ17" s="333"/>
      <c r="GKK17" s="333"/>
      <c r="GKL17" s="333"/>
      <c r="GKM17" s="333"/>
      <c r="GKN17" s="333"/>
      <c r="GKO17" s="333"/>
      <c r="GKP17" s="333"/>
      <c r="GKQ17" s="333"/>
      <c r="GKR17" s="333"/>
      <c r="GKS17" s="333"/>
      <c r="GKT17" s="333"/>
      <c r="GKU17" s="333"/>
      <c r="GKV17" s="333"/>
      <c r="GKW17" s="333"/>
      <c r="GKX17" s="333"/>
      <c r="GKY17" s="333"/>
      <c r="GKZ17" s="333"/>
      <c r="GLA17" s="333"/>
      <c r="GLB17" s="333"/>
      <c r="GLC17" s="333"/>
      <c r="GLD17" s="333"/>
      <c r="GLE17" s="333"/>
      <c r="GLF17" s="333"/>
      <c r="GLG17" s="333"/>
      <c r="GLH17" s="333"/>
      <c r="GLI17" s="333"/>
      <c r="GLJ17" s="333"/>
      <c r="GLK17" s="333"/>
      <c r="GLL17" s="333"/>
      <c r="GLM17" s="333"/>
      <c r="GLN17" s="333"/>
      <c r="GLO17" s="333"/>
      <c r="GLP17" s="333"/>
      <c r="GLQ17" s="333"/>
      <c r="GLR17" s="333"/>
      <c r="GLS17" s="333"/>
      <c r="GLT17" s="333"/>
      <c r="GLU17" s="333"/>
      <c r="GLV17" s="333"/>
      <c r="GLW17" s="333"/>
      <c r="GLX17" s="333"/>
      <c r="GLY17" s="333"/>
      <c r="GLZ17" s="333"/>
      <c r="GMA17" s="333"/>
      <c r="GMB17" s="333"/>
      <c r="GMC17" s="333"/>
      <c r="GMD17" s="333"/>
      <c r="GME17" s="333"/>
      <c r="GMF17" s="333"/>
      <c r="GMG17" s="333"/>
      <c r="GMH17" s="333"/>
      <c r="GMI17" s="333"/>
      <c r="GMJ17" s="333"/>
      <c r="GMK17" s="333"/>
      <c r="GML17" s="333"/>
      <c r="GMM17" s="333"/>
      <c r="GMN17" s="333"/>
      <c r="GMO17" s="333"/>
      <c r="GMP17" s="333"/>
      <c r="GMQ17" s="333"/>
      <c r="GMR17" s="333"/>
      <c r="GMS17" s="333"/>
      <c r="GMT17" s="333"/>
      <c r="GMU17" s="333"/>
      <c r="GMV17" s="333"/>
      <c r="GMW17" s="333"/>
      <c r="GMX17" s="333"/>
      <c r="GMY17" s="333"/>
      <c r="GMZ17" s="333"/>
      <c r="GNA17" s="333"/>
      <c r="GNB17" s="333"/>
      <c r="GNC17" s="333"/>
      <c r="GND17" s="333"/>
      <c r="GNE17" s="333"/>
      <c r="GNF17" s="333"/>
      <c r="GNG17" s="333"/>
      <c r="GNH17" s="333"/>
      <c r="GNI17" s="333"/>
      <c r="GNJ17" s="333"/>
      <c r="GNK17" s="333"/>
      <c r="GNL17" s="333"/>
      <c r="GNM17" s="333"/>
      <c r="GNN17" s="333"/>
      <c r="GNO17" s="333"/>
      <c r="GNP17" s="333"/>
      <c r="GNQ17" s="333"/>
      <c r="GNR17" s="333"/>
      <c r="GNS17" s="333"/>
      <c r="GNT17" s="333"/>
      <c r="GNU17" s="333"/>
      <c r="GNV17" s="333"/>
      <c r="GNW17" s="333"/>
      <c r="GNX17" s="333"/>
      <c r="GNY17" s="333"/>
      <c r="GNZ17" s="333"/>
      <c r="GOA17" s="333"/>
      <c r="GOB17" s="333"/>
      <c r="GOC17" s="333"/>
      <c r="GOD17" s="333"/>
      <c r="GOE17" s="333"/>
      <c r="GOF17" s="333"/>
      <c r="GOG17" s="333"/>
      <c r="GOH17" s="333"/>
      <c r="GOI17" s="333"/>
      <c r="GOJ17" s="333"/>
      <c r="GOK17" s="333"/>
      <c r="GOL17" s="333"/>
      <c r="GOM17" s="333"/>
      <c r="GON17" s="333"/>
      <c r="GOO17" s="333"/>
      <c r="GOP17" s="333"/>
      <c r="GOQ17" s="333"/>
      <c r="GOR17" s="333"/>
      <c r="GOS17" s="333"/>
      <c r="GOT17" s="333"/>
      <c r="GOU17" s="333"/>
      <c r="GOV17" s="333"/>
      <c r="GOW17" s="333"/>
      <c r="GOX17" s="333"/>
      <c r="GOY17" s="333"/>
      <c r="GOZ17" s="333"/>
      <c r="GPA17" s="333"/>
      <c r="GPB17" s="333"/>
      <c r="GPC17" s="333"/>
      <c r="GPD17" s="333"/>
      <c r="GPE17" s="333"/>
      <c r="GPF17" s="333"/>
      <c r="GPG17" s="333"/>
      <c r="GPH17" s="333"/>
      <c r="GPI17" s="333"/>
      <c r="GPJ17" s="333"/>
      <c r="GPK17" s="333"/>
      <c r="GPL17" s="333"/>
      <c r="GPM17" s="333"/>
      <c r="GPN17" s="333"/>
      <c r="GPO17" s="333"/>
      <c r="GPP17" s="333"/>
      <c r="GPQ17" s="333"/>
      <c r="GPR17" s="333"/>
      <c r="GPS17" s="333"/>
      <c r="GPT17" s="333"/>
      <c r="GPU17" s="333"/>
      <c r="GPV17" s="333"/>
      <c r="GPW17" s="333"/>
      <c r="GPX17" s="333"/>
      <c r="GPY17" s="333"/>
      <c r="GPZ17" s="333"/>
      <c r="GQA17" s="333"/>
      <c r="GQB17" s="333"/>
      <c r="GQC17" s="333"/>
      <c r="GQD17" s="333"/>
      <c r="GQE17" s="333"/>
      <c r="GQF17" s="333"/>
      <c r="GQG17" s="333"/>
      <c r="GQH17" s="333"/>
      <c r="GQI17" s="333"/>
      <c r="GQJ17" s="333"/>
      <c r="GQK17" s="333"/>
      <c r="GQL17" s="333"/>
      <c r="GQM17" s="333"/>
      <c r="GQN17" s="333"/>
      <c r="GQO17" s="333"/>
      <c r="GQP17" s="333"/>
      <c r="GQQ17" s="333"/>
      <c r="GQR17" s="333"/>
      <c r="GQS17" s="333"/>
      <c r="GQT17" s="333"/>
      <c r="GQU17" s="333"/>
      <c r="GQV17" s="333"/>
      <c r="GQW17" s="333"/>
      <c r="GQX17" s="333"/>
      <c r="GQY17" s="333"/>
      <c r="GQZ17" s="333"/>
      <c r="GRA17" s="333"/>
      <c r="GRB17" s="333"/>
      <c r="GRC17" s="333"/>
      <c r="GRD17" s="333"/>
      <c r="GRE17" s="333"/>
      <c r="GRF17" s="333"/>
      <c r="GRG17" s="333"/>
      <c r="GRH17" s="333"/>
      <c r="GRI17" s="333"/>
      <c r="GRJ17" s="333"/>
      <c r="GRK17" s="333"/>
      <c r="GRL17" s="333"/>
      <c r="GRM17" s="333"/>
      <c r="GRN17" s="333"/>
      <c r="GRO17" s="333"/>
      <c r="GRP17" s="333"/>
      <c r="GRQ17" s="333"/>
      <c r="GRR17" s="333"/>
      <c r="GRS17" s="333"/>
      <c r="GRT17" s="333"/>
      <c r="GRU17" s="333"/>
      <c r="GRV17" s="333"/>
      <c r="GRW17" s="333"/>
      <c r="GRX17" s="333"/>
      <c r="GRY17" s="333"/>
      <c r="GRZ17" s="333"/>
      <c r="GSA17" s="333"/>
      <c r="GSB17" s="333"/>
      <c r="GSC17" s="333"/>
      <c r="GSD17" s="333"/>
      <c r="GSE17" s="333"/>
      <c r="GSF17" s="333"/>
      <c r="GSG17" s="333"/>
      <c r="GSH17" s="333"/>
      <c r="GSI17" s="333"/>
      <c r="GSJ17" s="333"/>
      <c r="GSK17" s="333"/>
      <c r="GSL17" s="333"/>
      <c r="GSM17" s="333"/>
      <c r="GSN17" s="333"/>
      <c r="GSO17" s="333"/>
      <c r="GSP17" s="333"/>
      <c r="GSQ17" s="333"/>
      <c r="GSR17" s="333"/>
      <c r="GSS17" s="333"/>
      <c r="GST17" s="333"/>
      <c r="GSU17" s="333"/>
      <c r="GSV17" s="333"/>
      <c r="GSW17" s="333"/>
      <c r="GSX17" s="333"/>
      <c r="GSY17" s="333"/>
      <c r="GSZ17" s="333"/>
      <c r="GTA17" s="333"/>
      <c r="GTB17" s="333"/>
      <c r="GTC17" s="333"/>
      <c r="GTD17" s="333"/>
      <c r="GTE17" s="333"/>
      <c r="GTF17" s="333"/>
      <c r="GTG17" s="333"/>
      <c r="GTH17" s="333"/>
      <c r="GTI17" s="333"/>
      <c r="GTJ17" s="333"/>
      <c r="GTK17" s="333"/>
      <c r="GTL17" s="333"/>
      <c r="GTM17" s="333"/>
      <c r="GTN17" s="333"/>
      <c r="GTO17" s="333"/>
      <c r="GTP17" s="333"/>
      <c r="GTQ17" s="333"/>
      <c r="GTR17" s="333"/>
      <c r="GTS17" s="333"/>
      <c r="GTT17" s="333"/>
      <c r="GTU17" s="333"/>
      <c r="GTV17" s="333"/>
      <c r="GTW17" s="333"/>
      <c r="GTX17" s="333"/>
      <c r="GTY17" s="333"/>
      <c r="GTZ17" s="333"/>
      <c r="GUA17" s="333"/>
      <c r="GUB17" s="333"/>
      <c r="GUC17" s="333"/>
      <c r="GUD17" s="333"/>
      <c r="GUE17" s="333"/>
      <c r="GUF17" s="333"/>
      <c r="GUG17" s="333"/>
      <c r="GUH17" s="333"/>
      <c r="GUI17" s="333"/>
      <c r="GUJ17" s="333"/>
      <c r="GUK17" s="333"/>
      <c r="GUL17" s="333"/>
      <c r="GUM17" s="333"/>
      <c r="GUN17" s="333"/>
      <c r="GUO17" s="333"/>
      <c r="GUP17" s="333"/>
      <c r="GUQ17" s="333"/>
      <c r="GUR17" s="333"/>
      <c r="GUS17" s="333"/>
      <c r="GUT17" s="333"/>
      <c r="GUU17" s="333"/>
      <c r="GUV17" s="333"/>
      <c r="GUW17" s="333"/>
      <c r="GUX17" s="333"/>
      <c r="GUY17" s="333"/>
      <c r="GUZ17" s="333"/>
      <c r="GVA17" s="333"/>
      <c r="GVB17" s="333"/>
      <c r="GVC17" s="333"/>
      <c r="GVD17" s="333"/>
      <c r="GVE17" s="333"/>
      <c r="GVF17" s="333"/>
      <c r="GVG17" s="333"/>
      <c r="GVH17" s="333"/>
      <c r="GVI17" s="333"/>
      <c r="GVJ17" s="333"/>
      <c r="GVK17" s="333"/>
      <c r="GVL17" s="333"/>
      <c r="GVM17" s="333"/>
      <c r="GVN17" s="333"/>
      <c r="GVO17" s="333"/>
      <c r="GVP17" s="333"/>
      <c r="GVQ17" s="333"/>
      <c r="GVR17" s="333"/>
      <c r="GVS17" s="333"/>
      <c r="GVT17" s="333"/>
      <c r="GVU17" s="333"/>
      <c r="GVV17" s="333"/>
      <c r="GVW17" s="333"/>
      <c r="GVX17" s="333"/>
      <c r="GVY17" s="333"/>
      <c r="GVZ17" s="333"/>
      <c r="GWA17" s="333"/>
      <c r="GWB17" s="333"/>
      <c r="GWC17" s="333"/>
      <c r="GWD17" s="333"/>
      <c r="GWE17" s="333"/>
      <c r="GWF17" s="333"/>
      <c r="GWG17" s="333"/>
      <c r="GWH17" s="333"/>
      <c r="GWI17" s="333"/>
      <c r="GWJ17" s="333"/>
      <c r="GWK17" s="333"/>
      <c r="GWL17" s="333"/>
      <c r="GWM17" s="333"/>
      <c r="GWN17" s="333"/>
      <c r="GWO17" s="333"/>
      <c r="GWP17" s="333"/>
      <c r="GWQ17" s="333"/>
      <c r="GWR17" s="333"/>
      <c r="GWS17" s="333"/>
      <c r="GWT17" s="333"/>
      <c r="GWU17" s="333"/>
      <c r="GWV17" s="333"/>
      <c r="GWW17" s="333"/>
      <c r="GWX17" s="333"/>
      <c r="GWY17" s="333"/>
      <c r="GWZ17" s="333"/>
      <c r="GXA17" s="333"/>
      <c r="GXB17" s="333"/>
      <c r="GXC17" s="333"/>
      <c r="GXD17" s="333"/>
      <c r="GXE17" s="333"/>
      <c r="GXF17" s="333"/>
      <c r="GXG17" s="333"/>
      <c r="GXH17" s="333"/>
      <c r="GXI17" s="333"/>
      <c r="GXJ17" s="333"/>
      <c r="GXK17" s="333"/>
      <c r="GXL17" s="333"/>
      <c r="GXM17" s="333"/>
      <c r="GXN17" s="333"/>
      <c r="GXO17" s="333"/>
      <c r="GXP17" s="333"/>
      <c r="GXQ17" s="333"/>
      <c r="GXR17" s="333"/>
      <c r="GXS17" s="333"/>
      <c r="GXT17" s="333"/>
      <c r="GXU17" s="333"/>
      <c r="GXV17" s="333"/>
      <c r="GXW17" s="333"/>
      <c r="GXX17" s="333"/>
      <c r="GXY17" s="333"/>
      <c r="GXZ17" s="333"/>
      <c r="GYA17" s="333"/>
      <c r="GYB17" s="333"/>
      <c r="GYC17" s="333"/>
      <c r="GYD17" s="333"/>
      <c r="GYE17" s="333"/>
      <c r="GYF17" s="333"/>
      <c r="GYG17" s="333"/>
      <c r="GYH17" s="333"/>
      <c r="GYI17" s="333"/>
      <c r="GYJ17" s="333"/>
      <c r="GYK17" s="333"/>
      <c r="GYL17" s="333"/>
      <c r="GYM17" s="333"/>
      <c r="GYN17" s="333"/>
      <c r="GYO17" s="333"/>
      <c r="GYP17" s="333"/>
      <c r="GYQ17" s="333"/>
      <c r="GYR17" s="333"/>
      <c r="GYS17" s="333"/>
      <c r="GYT17" s="333"/>
      <c r="GYU17" s="333"/>
      <c r="GYV17" s="333"/>
      <c r="GYW17" s="333"/>
      <c r="GYX17" s="333"/>
      <c r="GYY17" s="333"/>
      <c r="GYZ17" s="333"/>
      <c r="GZA17" s="333"/>
      <c r="GZB17" s="333"/>
      <c r="GZC17" s="333"/>
      <c r="GZD17" s="333"/>
      <c r="GZE17" s="333"/>
      <c r="GZF17" s="333"/>
      <c r="GZG17" s="333"/>
      <c r="GZH17" s="333"/>
      <c r="GZI17" s="333"/>
      <c r="GZJ17" s="333"/>
      <c r="GZK17" s="333"/>
      <c r="GZL17" s="333"/>
      <c r="GZM17" s="333"/>
      <c r="GZN17" s="333"/>
      <c r="GZO17" s="333"/>
      <c r="GZP17" s="333"/>
      <c r="GZQ17" s="333"/>
      <c r="GZR17" s="333"/>
      <c r="GZS17" s="333"/>
      <c r="GZT17" s="333"/>
      <c r="GZU17" s="333"/>
      <c r="GZV17" s="333"/>
      <c r="GZW17" s="333"/>
      <c r="GZX17" s="333"/>
      <c r="GZY17" s="333"/>
      <c r="GZZ17" s="333"/>
      <c r="HAA17" s="333"/>
      <c r="HAB17" s="333"/>
      <c r="HAC17" s="333"/>
      <c r="HAD17" s="333"/>
      <c r="HAE17" s="333"/>
      <c r="HAF17" s="333"/>
      <c r="HAG17" s="333"/>
      <c r="HAH17" s="333"/>
      <c r="HAI17" s="333"/>
      <c r="HAJ17" s="333"/>
      <c r="HAK17" s="333"/>
      <c r="HAL17" s="333"/>
      <c r="HAM17" s="333"/>
      <c r="HAN17" s="333"/>
      <c r="HAO17" s="333"/>
      <c r="HAP17" s="333"/>
      <c r="HAQ17" s="333"/>
      <c r="HAR17" s="333"/>
      <c r="HAS17" s="333"/>
      <c r="HAT17" s="333"/>
      <c r="HAU17" s="333"/>
      <c r="HAV17" s="333"/>
      <c r="HAW17" s="333"/>
      <c r="HAX17" s="333"/>
      <c r="HAY17" s="333"/>
      <c r="HAZ17" s="333"/>
      <c r="HBA17" s="333"/>
      <c r="HBB17" s="333"/>
      <c r="HBC17" s="333"/>
      <c r="HBD17" s="333"/>
      <c r="HBE17" s="333"/>
      <c r="HBF17" s="333"/>
      <c r="HBG17" s="333"/>
      <c r="HBH17" s="333"/>
      <c r="HBI17" s="333"/>
      <c r="HBJ17" s="333"/>
      <c r="HBK17" s="333"/>
      <c r="HBL17" s="333"/>
      <c r="HBM17" s="333"/>
      <c r="HBN17" s="333"/>
      <c r="HBO17" s="333"/>
      <c r="HBP17" s="333"/>
      <c r="HBQ17" s="333"/>
      <c r="HBR17" s="333"/>
      <c r="HBS17" s="333"/>
      <c r="HBT17" s="333"/>
      <c r="HBU17" s="333"/>
      <c r="HBV17" s="333"/>
      <c r="HBW17" s="333"/>
      <c r="HBX17" s="333"/>
      <c r="HBY17" s="333"/>
      <c r="HBZ17" s="333"/>
      <c r="HCA17" s="333"/>
      <c r="HCB17" s="333"/>
      <c r="HCC17" s="333"/>
      <c r="HCD17" s="333"/>
      <c r="HCE17" s="333"/>
      <c r="HCF17" s="333"/>
      <c r="HCG17" s="333"/>
      <c r="HCH17" s="333"/>
      <c r="HCI17" s="333"/>
      <c r="HCJ17" s="333"/>
      <c r="HCK17" s="333"/>
      <c r="HCL17" s="333"/>
      <c r="HCM17" s="333"/>
      <c r="HCN17" s="333"/>
      <c r="HCO17" s="333"/>
      <c r="HCP17" s="333"/>
      <c r="HCQ17" s="333"/>
      <c r="HCR17" s="333"/>
      <c r="HCS17" s="333"/>
      <c r="HCT17" s="333"/>
      <c r="HCU17" s="333"/>
      <c r="HCV17" s="333"/>
      <c r="HCW17" s="333"/>
      <c r="HCX17" s="333"/>
      <c r="HCY17" s="333"/>
      <c r="HCZ17" s="333"/>
      <c r="HDA17" s="333"/>
      <c r="HDB17" s="333"/>
      <c r="HDC17" s="333"/>
      <c r="HDD17" s="333"/>
      <c r="HDE17" s="333"/>
      <c r="HDF17" s="333"/>
      <c r="HDG17" s="333"/>
      <c r="HDH17" s="333"/>
      <c r="HDI17" s="333"/>
      <c r="HDJ17" s="333"/>
      <c r="HDK17" s="333"/>
      <c r="HDL17" s="333"/>
      <c r="HDM17" s="333"/>
      <c r="HDN17" s="333"/>
      <c r="HDO17" s="333"/>
      <c r="HDP17" s="333"/>
      <c r="HDQ17" s="333"/>
      <c r="HDR17" s="333"/>
      <c r="HDS17" s="333"/>
      <c r="HDT17" s="333"/>
      <c r="HDU17" s="333"/>
      <c r="HDV17" s="333"/>
      <c r="HDW17" s="333"/>
      <c r="HDX17" s="333"/>
      <c r="HDY17" s="333"/>
      <c r="HDZ17" s="333"/>
      <c r="HEA17" s="333"/>
      <c r="HEB17" s="333"/>
      <c r="HEC17" s="333"/>
      <c r="HED17" s="333"/>
      <c r="HEE17" s="333"/>
      <c r="HEF17" s="333"/>
      <c r="HEG17" s="333"/>
      <c r="HEH17" s="333"/>
      <c r="HEI17" s="333"/>
      <c r="HEJ17" s="333"/>
      <c r="HEK17" s="333"/>
      <c r="HEL17" s="333"/>
      <c r="HEM17" s="333"/>
      <c r="HEN17" s="333"/>
      <c r="HEO17" s="333"/>
      <c r="HEP17" s="333"/>
      <c r="HEQ17" s="333"/>
      <c r="HER17" s="333"/>
      <c r="HES17" s="333"/>
      <c r="HET17" s="333"/>
      <c r="HEU17" s="333"/>
      <c r="HEV17" s="333"/>
      <c r="HEW17" s="333"/>
      <c r="HEX17" s="333"/>
      <c r="HEY17" s="333"/>
      <c r="HEZ17" s="333"/>
      <c r="HFA17" s="333"/>
      <c r="HFB17" s="333"/>
      <c r="HFC17" s="333"/>
      <c r="HFD17" s="333"/>
      <c r="HFE17" s="333"/>
      <c r="HFF17" s="333"/>
      <c r="HFG17" s="333"/>
      <c r="HFH17" s="333"/>
      <c r="HFI17" s="333"/>
      <c r="HFJ17" s="333"/>
      <c r="HFK17" s="333"/>
      <c r="HFL17" s="333"/>
      <c r="HFM17" s="333"/>
      <c r="HFN17" s="333"/>
      <c r="HFO17" s="333"/>
      <c r="HFP17" s="333"/>
      <c r="HFQ17" s="333"/>
      <c r="HFR17" s="333"/>
      <c r="HFS17" s="333"/>
      <c r="HFT17" s="333"/>
      <c r="HFU17" s="333"/>
      <c r="HFV17" s="333"/>
      <c r="HFW17" s="333"/>
      <c r="HFX17" s="333"/>
      <c r="HFY17" s="333"/>
      <c r="HFZ17" s="333"/>
      <c r="HGA17" s="333"/>
      <c r="HGB17" s="333"/>
      <c r="HGC17" s="333"/>
      <c r="HGD17" s="333"/>
      <c r="HGE17" s="333"/>
      <c r="HGF17" s="333"/>
      <c r="HGG17" s="333"/>
      <c r="HGH17" s="333"/>
      <c r="HGI17" s="333"/>
      <c r="HGJ17" s="333"/>
      <c r="HGK17" s="333"/>
      <c r="HGL17" s="333"/>
      <c r="HGM17" s="333"/>
      <c r="HGN17" s="333"/>
      <c r="HGO17" s="333"/>
      <c r="HGP17" s="333"/>
      <c r="HGQ17" s="333"/>
      <c r="HGR17" s="333"/>
      <c r="HGS17" s="333"/>
      <c r="HGT17" s="333"/>
      <c r="HGU17" s="333"/>
      <c r="HGV17" s="333"/>
      <c r="HGW17" s="333"/>
      <c r="HGX17" s="333"/>
      <c r="HGY17" s="333"/>
      <c r="HGZ17" s="333"/>
      <c r="HHA17" s="333"/>
      <c r="HHB17" s="333"/>
      <c r="HHC17" s="333"/>
      <c r="HHD17" s="333"/>
      <c r="HHE17" s="333"/>
      <c r="HHF17" s="333"/>
      <c r="HHG17" s="333"/>
      <c r="HHH17" s="333"/>
      <c r="HHI17" s="333"/>
      <c r="HHJ17" s="333"/>
      <c r="HHK17" s="333"/>
      <c r="HHL17" s="333"/>
      <c r="HHM17" s="333"/>
      <c r="HHN17" s="333"/>
      <c r="HHO17" s="333"/>
      <c r="HHP17" s="333"/>
      <c r="HHQ17" s="333"/>
      <c r="HHR17" s="333"/>
      <c r="HHS17" s="333"/>
      <c r="HHT17" s="333"/>
      <c r="HHU17" s="333"/>
      <c r="HHV17" s="333"/>
      <c r="HHW17" s="333"/>
      <c r="HHX17" s="333"/>
      <c r="HHY17" s="333"/>
      <c r="HHZ17" s="333"/>
      <c r="HIA17" s="333"/>
      <c r="HIB17" s="333"/>
      <c r="HIC17" s="333"/>
      <c r="HID17" s="333"/>
      <c r="HIE17" s="333"/>
      <c r="HIF17" s="333"/>
      <c r="HIG17" s="333"/>
      <c r="HIH17" s="333"/>
      <c r="HII17" s="333"/>
      <c r="HIJ17" s="333"/>
      <c r="HIK17" s="333"/>
      <c r="HIL17" s="333"/>
      <c r="HIM17" s="333"/>
      <c r="HIN17" s="333"/>
      <c r="HIO17" s="333"/>
      <c r="HIP17" s="333"/>
      <c r="HIQ17" s="333"/>
      <c r="HIR17" s="333"/>
      <c r="HIS17" s="333"/>
      <c r="HIT17" s="333"/>
      <c r="HIU17" s="333"/>
      <c r="HIV17" s="333"/>
      <c r="HIW17" s="333"/>
      <c r="HIX17" s="333"/>
      <c r="HIY17" s="333"/>
      <c r="HIZ17" s="333"/>
      <c r="HJA17" s="333"/>
      <c r="HJB17" s="333"/>
      <c r="HJC17" s="333"/>
      <c r="HJD17" s="333"/>
      <c r="HJE17" s="333"/>
      <c r="HJF17" s="333"/>
      <c r="HJG17" s="333"/>
      <c r="HJH17" s="333"/>
      <c r="HJI17" s="333"/>
      <c r="HJJ17" s="333"/>
      <c r="HJK17" s="333"/>
      <c r="HJL17" s="333"/>
      <c r="HJM17" s="333"/>
      <c r="HJN17" s="333"/>
      <c r="HJO17" s="333"/>
      <c r="HJP17" s="333"/>
      <c r="HJQ17" s="333"/>
      <c r="HJR17" s="333"/>
      <c r="HJS17" s="333"/>
      <c r="HJT17" s="333"/>
      <c r="HJU17" s="333"/>
      <c r="HJV17" s="333"/>
      <c r="HJW17" s="333"/>
      <c r="HJX17" s="333"/>
      <c r="HJY17" s="333"/>
      <c r="HJZ17" s="333"/>
      <c r="HKA17" s="333"/>
      <c r="HKB17" s="333"/>
      <c r="HKC17" s="333"/>
      <c r="HKD17" s="333"/>
      <c r="HKE17" s="333"/>
      <c r="HKF17" s="333"/>
      <c r="HKG17" s="333"/>
      <c r="HKH17" s="333"/>
      <c r="HKI17" s="333"/>
      <c r="HKJ17" s="333"/>
      <c r="HKK17" s="333"/>
      <c r="HKL17" s="333"/>
      <c r="HKM17" s="333"/>
      <c r="HKN17" s="333"/>
      <c r="HKO17" s="333"/>
      <c r="HKP17" s="333"/>
      <c r="HKQ17" s="333"/>
      <c r="HKR17" s="333"/>
      <c r="HKS17" s="333"/>
      <c r="HKT17" s="333"/>
      <c r="HKU17" s="333"/>
      <c r="HKV17" s="333"/>
      <c r="HKW17" s="333"/>
      <c r="HKX17" s="333"/>
      <c r="HKY17" s="333"/>
      <c r="HKZ17" s="333"/>
      <c r="HLA17" s="333"/>
      <c r="HLB17" s="333"/>
      <c r="HLC17" s="333"/>
      <c r="HLD17" s="333"/>
      <c r="HLE17" s="333"/>
      <c r="HLF17" s="333"/>
      <c r="HLG17" s="333"/>
      <c r="HLH17" s="333"/>
      <c r="HLI17" s="333"/>
      <c r="HLJ17" s="333"/>
      <c r="HLK17" s="333"/>
      <c r="HLL17" s="333"/>
      <c r="HLM17" s="333"/>
      <c r="HLN17" s="333"/>
      <c r="HLO17" s="333"/>
      <c r="HLP17" s="333"/>
      <c r="HLQ17" s="333"/>
      <c r="HLR17" s="333"/>
      <c r="HLS17" s="333"/>
      <c r="HLT17" s="333"/>
      <c r="HLU17" s="333"/>
      <c r="HLV17" s="333"/>
      <c r="HLW17" s="333"/>
      <c r="HLX17" s="333"/>
      <c r="HLY17" s="333"/>
      <c r="HLZ17" s="333"/>
      <c r="HMA17" s="333"/>
      <c r="HMB17" s="333"/>
      <c r="HMC17" s="333"/>
      <c r="HMD17" s="333"/>
      <c r="HME17" s="333"/>
      <c r="HMF17" s="333"/>
      <c r="HMG17" s="333"/>
      <c r="HMH17" s="333"/>
      <c r="HMI17" s="333"/>
      <c r="HMJ17" s="333"/>
      <c r="HMK17" s="333"/>
      <c r="HML17" s="333"/>
      <c r="HMM17" s="333"/>
      <c r="HMN17" s="333"/>
      <c r="HMO17" s="333"/>
      <c r="HMP17" s="333"/>
      <c r="HMQ17" s="333"/>
      <c r="HMR17" s="333"/>
      <c r="HMS17" s="333"/>
      <c r="HMT17" s="333"/>
      <c r="HMU17" s="333"/>
      <c r="HMV17" s="333"/>
      <c r="HMW17" s="333"/>
      <c r="HMX17" s="333"/>
      <c r="HMY17" s="333"/>
      <c r="HMZ17" s="333"/>
      <c r="HNA17" s="333"/>
      <c r="HNB17" s="333"/>
      <c r="HNC17" s="333"/>
      <c r="HND17" s="333"/>
      <c r="HNE17" s="333"/>
      <c r="HNF17" s="333"/>
      <c r="HNG17" s="333"/>
      <c r="HNH17" s="333"/>
      <c r="HNI17" s="333"/>
      <c r="HNJ17" s="333"/>
      <c r="HNK17" s="333"/>
      <c r="HNL17" s="333"/>
      <c r="HNM17" s="333"/>
      <c r="HNN17" s="333"/>
      <c r="HNO17" s="333"/>
      <c r="HNP17" s="333"/>
      <c r="HNQ17" s="333"/>
      <c r="HNR17" s="333"/>
      <c r="HNS17" s="333"/>
      <c r="HNT17" s="333"/>
      <c r="HNU17" s="333"/>
      <c r="HNV17" s="333"/>
      <c r="HNW17" s="333"/>
      <c r="HNX17" s="333"/>
      <c r="HNY17" s="333"/>
      <c r="HNZ17" s="333"/>
      <c r="HOA17" s="333"/>
      <c r="HOB17" s="333"/>
      <c r="HOC17" s="333"/>
      <c r="HOD17" s="333"/>
      <c r="HOE17" s="333"/>
      <c r="HOF17" s="333"/>
      <c r="HOG17" s="333"/>
      <c r="HOH17" s="333"/>
      <c r="HOI17" s="333"/>
      <c r="HOJ17" s="333"/>
      <c r="HOK17" s="333"/>
      <c r="HOL17" s="333"/>
      <c r="HOM17" s="333"/>
      <c r="HON17" s="333"/>
      <c r="HOO17" s="333"/>
      <c r="HOP17" s="333"/>
      <c r="HOQ17" s="333"/>
      <c r="HOR17" s="333"/>
      <c r="HOS17" s="333"/>
      <c r="HOT17" s="333"/>
      <c r="HOU17" s="333"/>
      <c r="HOV17" s="333"/>
      <c r="HOW17" s="333"/>
      <c r="HOX17" s="333"/>
      <c r="HOY17" s="333"/>
      <c r="HOZ17" s="333"/>
      <c r="HPA17" s="333"/>
      <c r="HPB17" s="333"/>
      <c r="HPC17" s="333"/>
      <c r="HPD17" s="333"/>
      <c r="HPE17" s="333"/>
      <c r="HPF17" s="333"/>
      <c r="HPG17" s="333"/>
      <c r="HPH17" s="333"/>
      <c r="HPI17" s="333"/>
      <c r="HPJ17" s="333"/>
      <c r="HPK17" s="333"/>
      <c r="HPL17" s="333"/>
      <c r="HPM17" s="333"/>
      <c r="HPN17" s="333"/>
      <c r="HPO17" s="333"/>
      <c r="HPP17" s="333"/>
      <c r="HPQ17" s="333"/>
      <c r="HPR17" s="333"/>
      <c r="HPS17" s="333"/>
      <c r="HPT17" s="333"/>
      <c r="HPU17" s="333"/>
      <c r="HPV17" s="333"/>
      <c r="HPW17" s="333"/>
      <c r="HPX17" s="333"/>
      <c r="HPY17" s="333"/>
      <c r="HPZ17" s="333"/>
      <c r="HQA17" s="333"/>
      <c r="HQB17" s="333"/>
      <c r="HQC17" s="333"/>
      <c r="HQD17" s="333"/>
      <c r="HQE17" s="333"/>
      <c r="HQF17" s="333"/>
      <c r="HQG17" s="333"/>
      <c r="HQH17" s="333"/>
      <c r="HQI17" s="333"/>
      <c r="HQJ17" s="333"/>
      <c r="HQK17" s="333"/>
      <c r="HQL17" s="333"/>
      <c r="HQM17" s="333"/>
      <c r="HQN17" s="333"/>
      <c r="HQO17" s="333"/>
      <c r="HQP17" s="333"/>
      <c r="HQQ17" s="333"/>
      <c r="HQR17" s="333"/>
      <c r="HQS17" s="333"/>
      <c r="HQT17" s="333"/>
      <c r="HQU17" s="333"/>
      <c r="HQV17" s="333"/>
      <c r="HQW17" s="333"/>
      <c r="HQX17" s="333"/>
      <c r="HQY17" s="333"/>
      <c r="HQZ17" s="333"/>
      <c r="HRA17" s="333"/>
      <c r="HRB17" s="333"/>
      <c r="HRC17" s="333"/>
      <c r="HRD17" s="333"/>
      <c r="HRE17" s="333"/>
      <c r="HRF17" s="333"/>
      <c r="HRG17" s="333"/>
      <c r="HRH17" s="333"/>
      <c r="HRI17" s="333"/>
      <c r="HRJ17" s="333"/>
      <c r="HRK17" s="333"/>
      <c r="HRL17" s="333"/>
      <c r="HRM17" s="333"/>
      <c r="HRN17" s="333"/>
      <c r="HRO17" s="333"/>
      <c r="HRP17" s="333"/>
      <c r="HRQ17" s="333"/>
      <c r="HRR17" s="333"/>
      <c r="HRS17" s="333"/>
      <c r="HRT17" s="333"/>
      <c r="HRU17" s="333"/>
      <c r="HRV17" s="333"/>
      <c r="HRW17" s="333"/>
      <c r="HRX17" s="333"/>
      <c r="HRY17" s="333"/>
      <c r="HRZ17" s="333"/>
      <c r="HSA17" s="333"/>
      <c r="HSB17" s="333"/>
      <c r="HSC17" s="333"/>
      <c r="HSD17" s="333"/>
      <c r="HSE17" s="333"/>
      <c r="HSF17" s="333"/>
      <c r="HSG17" s="333"/>
      <c r="HSH17" s="333"/>
      <c r="HSI17" s="333"/>
      <c r="HSJ17" s="333"/>
      <c r="HSK17" s="333"/>
      <c r="HSL17" s="333"/>
      <c r="HSM17" s="333"/>
      <c r="HSN17" s="333"/>
      <c r="HSO17" s="333"/>
      <c r="HSP17" s="333"/>
      <c r="HSQ17" s="333"/>
      <c r="HSR17" s="333"/>
      <c r="HSS17" s="333"/>
      <c r="HST17" s="333"/>
      <c r="HSU17" s="333"/>
      <c r="HSV17" s="333"/>
      <c r="HSW17" s="333"/>
      <c r="HSX17" s="333"/>
      <c r="HSY17" s="333"/>
      <c r="HSZ17" s="333"/>
      <c r="HTA17" s="333"/>
      <c r="HTB17" s="333"/>
      <c r="HTC17" s="333"/>
      <c r="HTD17" s="333"/>
      <c r="HTE17" s="333"/>
      <c r="HTF17" s="333"/>
      <c r="HTG17" s="333"/>
      <c r="HTH17" s="333"/>
      <c r="HTI17" s="333"/>
      <c r="HTJ17" s="333"/>
      <c r="HTK17" s="333"/>
      <c r="HTL17" s="333"/>
      <c r="HTM17" s="333"/>
      <c r="HTN17" s="333"/>
      <c r="HTO17" s="333"/>
      <c r="HTP17" s="333"/>
      <c r="HTQ17" s="333"/>
      <c r="HTR17" s="333"/>
      <c r="HTS17" s="333"/>
      <c r="HTT17" s="333"/>
      <c r="HTU17" s="333"/>
      <c r="HTV17" s="333"/>
      <c r="HTW17" s="333"/>
      <c r="HTX17" s="333"/>
      <c r="HTY17" s="333"/>
      <c r="HTZ17" s="333"/>
      <c r="HUA17" s="333"/>
      <c r="HUB17" s="333"/>
      <c r="HUC17" s="333"/>
      <c r="HUD17" s="333"/>
      <c r="HUE17" s="333"/>
      <c r="HUF17" s="333"/>
      <c r="HUG17" s="333"/>
      <c r="HUH17" s="333"/>
      <c r="HUI17" s="333"/>
      <c r="HUJ17" s="333"/>
      <c r="HUK17" s="333"/>
      <c r="HUL17" s="333"/>
      <c r="HUM17" s="333"/>
      <c r="HUN17" s="333"/>
      <c r="HUO17" s="333"/>
      <c r="HUP17" s="333"/>
      <c r="HUQ17" s="333"/>
      <c r="HUR17" s="333"/>
      <c r="HUS17" s="333"/>
      <c r="HUT17" s="333"/>
      <c r="HUU17" s="333"/>
      <c r="HUV17" s="333"/>
      <c r="HUW17" s="333"/>
      <c r="HUX17" s="333"/>
      <c r="HUY17" s="333"/>
      <c r="HUZ17" s="333"/>
      <c r="HVA17" s="333"/>
      <c r="HVB17" s="333"/>
      <c r="HVC17" s="333"/>
      <c r="HVD17" s="333"/>
      <c r="HVE17" s="333"/>
      <c r="HVF17" s="333"/>
      <c r="HVG17" s="333"/>
      <c r="HVH17" s="333"/>
      <c r="HVI17" s="333"/>
      <c r="HVJ17" s="333"/>
      <c r="HVK17" s="333"/>
      <c r="HVL17" s="333"/>
      <c r="HVM17" s="333"/>
      <c r="HVN17" s="333"/>
      <c r="HVO17" s="333"/>
      <c r="HVP17" s="333"/>
      <c r="HVQ17" s="333"/>
      <c r="HVR17" s="333"/>
      <c r="HVS17" s="333"/>
      <c r="HVT17" s="333"/>
      <c r="HVU17" s="333"/>
      <c r="HVV17" s="333"/>
      <c r="HVW17" s="333"/>
      <c r="HVX17" s="333"/>
      <c r="HVY17" s="333"/>
      <c r="HVZ17" s="333"/>
      <c r="HWA17" s="333"/>
      <c r="HWB17" s="333"/>
      <c r="HWC17" s="333"/>
      <c r="HWD17" s="333"/>
      <c r="HWE17" s="333"/>
      <c r="HWF17" s="333"/>
      <c r="HWG17" s="333"/>
      <c r="HWH17" s="333"/>
      <c r="HWI17" s="333"/>
      <c r="HWJ17" s="333"/>
      <c r="HWK17" s="333"/>
      <c r="HWL17" s="333"/>
      <c r="HWM17" s="333"/>
      <c r="HWN17" s="333"/>
      <c r="HWO17" s="333"/>
      <c r="HWP17" s="333"/>
      <c r="HWQ17" s="333"/>
      <c r="HWR17" s="333"/>
      <c r="HWS17" s="333"/>
      <c r="HWT17" s="333"/>
      <c r="HWU17" s="333"/>
      <c r="HWV17" s="333"/>
      <c r="HWW17" s="333"/>
      <c r="HWX17" s="333"/>
      <c r="HWY17" s="333"/>
      <c r="HWZ17" s="333"/>
      <c r="HXA17" s="333"/>
      <c r="HXB17" s="333"/>
      <c r="HXC17" s="333"/>
      <c r="HXD17" s="333"/>
      <c r="HXE17" s="333"/>
      <c r="HXF17" s="333"/>
      <c r="HXG17" s="333"/>
      <c r="HXH17" s="333"/>
      <c r="HXI17" s="333"/>
      <c r="HXJ17" s="333"/>
      <c r="HXK17" s="333"/>
      <c r="HXL17" s="333"/>
      <c r="HXM17" s="333"/>
      <c r="HXN17" s="333"/>
      <c r="HXO17" s="333"/>
      <c r="HXP17" s="333"/>
      <c r="HXQ17" s="333"/>
      <c r="HXR17" s="333"/>
      <c r="HXS17" s="333"/>
      <c r="HXT17" s="333"/>
      <c r="HXU17" s="333"/>
      <c r="HXV17" s="333"/>
      <c r="HXW17" s="333"/>
      <c r="HXX17" s="333"/>
      <c r="HXY17" s="333"/>
      <c r="HXZ17" s="333"/>
      <c r="HYA17" s="333"/>
      <c r="HYB17" s="333"/>
      <c r="HYC17" s="333"/>
      <c r="HYD17" s="333"/>
      <c r="HYE17" s="333"/>
      <c r="HYF17" s="333"/>
      <c r="HYG17" s="333"/>
      <c r="HYH17" s="333"/>
      <c r="HYI17" s="333"/>
      <c r="HYJ17" s="333"/>
      <c r="HYK17" s="333"/>
      <c r="HYL17" s="333"/>
      <c r="HYM17" s="333"/>
      <c r="HYN17" s="333"/>
      <c r="HYO17" s="333"/>
      <c r="HYP17" s="333"/>
      <c r="HYQ17" s="333"/>
      <c r="HYR17" s="333"/>
      <c r="HYS17" s="333"/>
      <c r="HYT17" s="333"/>
      <c r="HYU17" s="333"/>
      <c r="HYV17" s="333"/>
      <c r="HYW17" s="333"/>
      <c r="HYX17" s="333"/>
      <c r="HYY17" s="333"/>
      <c r="HYZ17" s="333"/>
      <c r="HZA17" s="333"/>
      <c r="HZB17" s="333"/>
      <c r="HZC17" s="333"/>
      <c r="HZD17" s="333"/>
      <c r="HZE17" s="333"/>
      <c r="HZF17" s="333"/>
      <c r="HZG17" s="333"/>
      <c r="HZH17" s="333"/>
      <c r="HZI17" s="333"/>
      <c r="HZJ17" s="333"/>
      <c r="HZK17" s="333"/>
      <c r="HZL17" s="333"/>
      <c r="HZM17" s="333"/>
      <c r="HZN17" s="333"/>
      <c r="HZO17" s="333"/>
      <c r="HZP17" s="333"/>
      <c r="HZQ17" s="333"/>
      <c r="HZR17" s="333"/>
      <c r="HZS17" s="333"/>
      <c r="HZT17" s="333"/>
      <c r="HZU17" s="333"/>
      <c r="HZV17" s="333"/>
      <c r="HZW17" s="333"/>
      <c r="HZX17" s="333"/>
      <c r="HZY17" s="333"/>
      <c r="HZZ17" s="333"/>
      <c r="IAA17" s="333"/>
      <c r="IAB17" s="333"/>
      <c r="IAC17" s="333"/>
      <c r="IAD17" s="333"/>
      <c r="IAE17" s="333"/>
      <c r="IAF17" s="333"/>
      <c r="IAG17" s="333"/>
      <c r="IAH17" s="333"/>
      <c r="IAI17" s="333"/>
      <c r="IAJ17" s="333"/>
      <c r="IAK17" s="333"/>
      <c r="IAL17" s="333"/>
      <c r="IAM17" s="333"/>
      <c r="IAN17" s="333"/>
      <c r="IAO17" s="333"/>
      <c r="IAP17" s="333"/>
      <c r="IAQ17" s="333"/>
      <c r="IAR17" s="333"/>
      <c r="IAS17" s="333"/>
      <c r="IAT17" s="333"/>
      <c r="IAU17" s="333"/>
      <c r="IAV17" s="333"/>
      <c r="IAW17" s="333"/>
      <c r="IAX17" s="333"/>
      <c r="IAY17" s="333"/>
      <c r="IAZ17" s="333"/>
      <c r="IBA17" s="333"/>
      <c r="IBB17" s="333"/>
      <c r="IBC17" s="333"/>
      <c r="IBD17" s="333"/>
      <c r="IBE17" s="333"/>
      <c r="IBF17" s="333"/>
      <c r="IBG17" s="333"/>
      <c r="IBH17" s="333"/>
      <c r="IBI17" s="333"/>
      <c r="IBJ17" s="333"/>
      <c r="IBK17" s="333"/>
      <c r="IBL17" s="333"/>
      <c r="IBM17" s="333"/>
      <c r="IBN17" s="333"/>
      <c r="IBO17" s="333"/>
      <c r="IBP17" s="333"/>
      <c r="IBQ17" s="333"/>
      <c r="IBR17" s="333"/>
      <c r="IBS17" s="333"/>
      <c r="IBT17" s="333"/>
      <c r="IBU17" s="333"/>
      <c r="IBV17" s="333"/>
      <c r="IBW17" s="333"/>
      <c r="IBX17" s="333"/>
      <c r="IBY17" s="333"/>
      <c r="IBZ17" s="333"/>
      <c r="ICA17" s="333"/>
      <c r="ICB17" s="333"/>
      <c r="ICC17" s="333"/>
      <c r="ICD17" s="333"/>
      <c r="ICE17" s="333"/>
      <c r="ICF17" s="333"/>
      <c r="ICG17" s="333"/>
      <c r="ICH17" s="333"/>
      <c r="ICI17" s="333"/>
      <c r="ICJ17" s="333"/>
      <c r="ICK17" s="333"/>
      <c r="ICL17" s="333"/>
      <c r="ICM17" s="333"/>
      <c r="ICN17" s="333"/>
      <c r="ICO17" s="333"/>
      <c r="ICP17" s="333"/>
      <c r="ICQ17" s="333"/>
      <c r="ICR17" s="333"/>
      <c r="ICS17" s="333"/>
      <c r="ICT17" s="333"/>
      <c r="ICU17" s="333"/>
      <c r="ICV17" s="333"/>
      <c r="ICW17" s="333"/>
      <c r="ICX17" s="333"/>
      <c r="ICY17" s="333"/>
      <c r="ICZ17" s="333"/>
      <c r="IDA17" s="333"/>
      <c r="IDB17" s="333"/>
      <c r="IDC17" s="333"/>
      <c r="IDD17" s="333"/>
      <c r="IDE17" s="333"/>
      <c r="IDF17" s="333"/>
      <c r="IDG17" s="333"/>
      <c r="IDH17" s="333"/>
      <c r="IDI17" s="333"/>
      <c r="IDJ17" s="333"/>
      <c r="IDK17" s="333"/>
      <c r="IDL17" s="333"/>
      <c r="IDM17" s="333"/>
      <c r="IDN17" s="333"/>
      <c r="IDO17" s="333"/>
      <c r="IDP17" s="333"/>
      <c r="IDQ17" s="333"/>
      <c r="IDR17" s="333"/>
      <c r="IDS17" s="333"/>
      <c r="IDT17" s="333"/>
      <c r="IDU17" s="333"/>
      <c r="IDV17" s="333"/>
      <c r="IDW17" s="333"/>
      <c r="IDX17" s="333"/>
      <c r="IDY17" s="333"/>
      <c r="IDZ17" s="333"/>
      <c r="IEA17" s="333"/>
      <c r="IEB17" s="333"/>
      <c r="IEC17" s="333"/>
      <c r="IED17" s="333"/>
      <c r="IEE17" s="333"/>
      <c r="IEF17" s="333"/>
      <c r="IEG17" s="333"/>
      <c r="IEH17" s="333"/>
      <c r="IEI17" s="333"/>
      <c r="IEJ17" s="333"/>
      <c r="IEK17" s="333"/>
      <c r="IEL17" s="333"/>
      <c r="IEM17" s="333"/>
      <c r="IEN17" s="333"/>
      <c r="IEO17" s="333"/>
      <c r="IEP17" s="333"/>
      <c r="IEQ17" s="333"/>
      <c r="IER17" s="333"/>
      <c r="IES17" s="333"/>
      <c r="IET17" s="333"/>
      <c r="IEU17" s="333"/>
      <c r="IEV17" s="333"/>
      <c r="IEW17" s="333"/>
      <c r="IEX17" s="333"/>
      <c r="IEY17" s="333"/>
      <c r="IEZ17" s="333"/>
      <c r="IFA17" s="333"/>
      <c r="IFB17" s="333"/>
      <c r="IFC17" s="333"/>
      <c r="IFD17" s="333"/>
      <c r="IFE17" s="333"/>
      <c r="IFF17" s="333"/>
      <c r="IFG17" s="333"/>
      <c r="IFH17" s="333"/>
      <c r="IFI17" s="333"/>
      <c r="IFJ17" s="333"/>
      <c r="IFK17" s="333"/>
      <c r="IFL17" s="333"/>
      <c r="IFM17" s="333"/>
      <c r="IFN17" s="333"/>
      <c r="IFO17" s="333"/>
      <c r="IFP17" s="333"/>
      <c r="IFQ17" s="333"/>
      <c r="IFR17" s="333"/>
      <c r="IFS17" s="333"/>
      <c r="IFT17" s="333"/>
      <c r="IFU17" s="333"/>
      <c r="IFV17" s="333"/>
      <c r="IFW17" s="333"/>
      <c r="IFX17" s="333"/>
      <c r="IFY17" s="333"/>
      <c r="IFZ17" s="333"/>
      <c r="IGA17" s="333"/>
      <c r="IGB17" s="333"/>
      <c r="IGC17" s="333"/>
      <c r="IGD17" s="333"/>
      <c r="IGE17" s="333"/>
      <c r="IGF17" s="333"/>
      <c r="IGG17" s="333"/>
      <c r="IGH17" s="333"/>
      <c r="IGI17" s="333"/>
      <c r="IGJ17" s="333"/>
      <c r="IGK17" s="333"/>
      <c r="IGL17" s="333"/>
      <c r="IGM17" s="333"/>
      <c r="IGN17" s="333"/>
      <c r="IGO17" s="333"/>
      <c r="IGP17" s="333"/>
      <c r="IGQ17" s="333"/>
      <c r="IGR17" s="333"/>
      <c r="IGS17" s="333"/>
      <c r="IGT17" s="333"/>
      <c r="IGU17" s="333"/>
      <c r="IGV17" s="333"/>
      <c r="IGW17" s="333"/>
      <c r="IGX17" s="333"/>
      <c r="IGY17" s="333"/>
      <c r="IGZ17" s="333"/>
      <c r="IHA17" s="333"/>
      <c r="IHB17" s="333"/>
      <c r="IHC17" s="333"/>
      <c r="IHD17" s="333"/>
      <c r="IHE17" s="333"/>
      <c r="IHF17" s="333"/>
      <c r="IHG17" s="333"/>
      <c r="IHH17" s="333"/>
      <c r="IHI17" s="333"/>
      <c r="IHJ17" s="333"/>
      <c r="IHK17" s="333"/>
      <c r="IHL17" s="333"/>
      <c r="IHM17" s="333"/>
      <c r="IHN17" s="333"/>
      <c r="IHO17" s="333"/>
      <c r="IHP17" s="333"/>
      <c r="IHQ17" s="333"/>
      <c r="IHR17" s="333"/>
      <c r="IHS17" s="333"/>
      <c r="IHT17" s="333"/>
      <c r="IHU17" s="333"/>
      <c r="IHV17" s="333"/>
      <c r="IHW17" s="333"/>
      <c r="IHX17" s="333"/>
      <c r="IHY17" s="333"/>
      <c r="IHZ17" s="333"/>
      <c r="IIA17" s="333"/>
      <c r="IIB17" s="333"/>
      <c r="IIC17" s="333"/>
      <c r="IID17" s="333"/>
      <c r="IIE17" s="333"/>
      <c r="IIF17" s="333"/>
      <c r="IIG17" s="333"/>
      <c r="IIH17" s="333"/>
      <c r="III17" s="333"/>
      <c r="IIJ17" s="333"/>
      <c r="IIK17" s="333"/>
      <c r="IIL17" s="333"/>
      <c r="IIM17" s="333"/>
      <c r="IIN17" s="333"/>
      <c r="IIO17" s="333"/>
      <c r="IIP17" s="333"/>
      <c r="IIQ17" s="333"/>
      <c r="IIR17" s="333"/>
      <c r="IIS17" s="333"/>
      <c r="IIT17" s="333"/>
      <c r="IIU17" s="333"/>
      <c r="IIV17" s="333"/>
      <c r="IIW17" s="333"/>
      <c r="IIX17" s="333"/>
      <c r="IIY17" s="333"/>
      <c r="IIZ17" s="333"/>
      <c r="IJA17" s="333"/>
      <c r="IJB17" s="333"/>
      <c r="IJC17" s="333"/>
      <c r="IJD17" s="333"/>
      <c r="IJE17" s="333"/>
      <c r="IJF17" s="333"/>
      <c r="IJG17" s="333"/>
      <c r="IJH17" s="333"/>
      <c r="IJI17" s="333"/>
      <c r="IJJ17" s="333"/>
      <c r="IJK17" s="333"/>
      <c r="IJL17" s="333"/>
      <c r="IJM17" s="333"/>
      <c r="IJN17" s="333"/>
      <c r="IJO17" s="333"/>
      <c r="IJP17" s="333"/>
      <c r="IJQ17" s="333"/>
      <c r="IJR17" s="333"/>
      <c r="IJS17" s="333"/>
      <c r="IJT17" s="333"/>
      <c r="IJU17" s="333"/>
      <c r="IJV17" s="333"/>
      <c r="IJW17" s="333"/>
      <c r="IJX17" s="333"/>
      <c r="IJY17" s="333"/>
      <c r="IJZ17" s="333"/>
      <c r="IKA17" s="333"/>
      <c r="IKB17" s="333"/>
      <c r="IKC17" s="333"/>
      <c r="IKD17" s="333"/>
      <c r="IKE17" s="333"/>
      <c r="IKF17" s="333"/>
      <c r="IKG17" s="333"/>
      <c r="IKH17" s="333"/>
      <c r="IKI17" s="333"/>
      <c r="IKJ17" s="333"/>
      <c r="IKK17" s="333"/>
      <c r="IKL17" s="333"/>
      <c r="IKM17" s="333"/>
      <c r="IKN17" s="333"/>
      <c r="IKO17" s="333"/>
      <c r="IKP17" s="333"/>
      <c r="IKQ17" s="333"/>
      <c r="IKR17" s="333"/>
      <c r="IKS17" s="333"/>
      <c r="IKT17" s="333"/>
      <c r="IKU17" s="333"/>
      <c r="IKV17" s="333"/>
      <c r="IKW17" s="333"/>
      <c r="IKX17" s="333"/>
      <c r="IKY17" s="333"/>
      <c r="IKZ17" s="333"/>
      <c r="ILA17" s="333"/>
      <c r="ILB17" s="333"/>
      <c r="ILC17" s="333"/>
      <c r="ILD17" s="333"/>
      <c r="ILE17" s="333"/>
      <c r="ILF17" s="333"/>
      <c r="ILG17" s="333"/>
      <c r="ILH17" s="333"/>
      <c r="ILI17" s="333"/>
      <c r="ILJ17" s="333"/>
      <c r="ILK17" s="333"/>
      <c r="ILL17" s="333"/>
      <c r="ILM17" s="333"/>
      <c r="ILN17" s="333"/>
      <c r="ILO17" s="333"/>
      <c r="ILP17" s="333"/>
      <c r="ILQ17" s="333"/>
      <c r="ILR17" s="333"/>
      <c r="ILS17" s="333"/>
      <c r="ILT17" s="333"/>
      <c r="ILU17" s="333"/>
      <c r="ILV17" s="333"/>
      <c r="ILW17" s="333"/>
      <c r="ILX17" s="333"/>
      <c r="ILY17" s="333"/>
      <c r="ILZ17" s="333"/>
      <c r="IMA17" s="333"/>
      <c r="IMB17" s="333"/>
      <c r="IMC17" s="333"/>
      <c r="IMD17" s="333"/>
      <c r="IME17" s="333"/>
      <c r="IMF17" s="333"/>
      <c r="IMG17" s="333"/>
      <c r="IMH17" s="333"/>
      <c r="IMI17" s="333"/>
      <c r="IMJ17" s="333"/>
      <c r="IMK17" s="333"/>
      <c r="IML17" s="333"/>
      <c r="IMM17" s="333"/>
      <c r="IMN17" s="333"/>
      <c r="IMO17" s="333"/>
      <c r="IMP17" s="333"/>
      <c r="IMQ17" s="333"/>
      <c r="IMR17" s="333"/>
      <c r="IMS17" s="333"/>
      <c r="IMT17" s="333"/>
      <c r="IMU17" s="333"/>
      <c r="IMV17" s="333"/>
      <c r="IMW17" s="333"/>
      <c r="IMX17" s="333"/>
      <c r="IMY17" s="333"/>
      <c r="IMZ17" s="333"/>
      <c r="INA17" s="333"/>
      <c r="INB17" s="333"/>
      <c r="INC17" s="333"/>
      <c r="IND17" s="333"/>
      <c r="INE17" s="333"/>
      <c r="INF17" s="333"/>
      <c r="ING17" s="333"/>
      <c r="INH17" s="333"/>
      <c r="INI17" s="333"/>
      <c r="INJ17" s="333"/>
      <c r="INK17" s="333"/>
      <c r="INL17" s="333"/>
      <c r="INM17" s="333"/>
      <c r="INN17" s="333"/>
      <c r="INO17" s="333"/>
      <c r="INP17" s="333"/>
      <c r="INQ17" s="333"/>
      <c r="INR17" s="333"/>
      <c r="INS17" s="333"/>
      <c r="INT17" s="333"/>
      <c r="INU17" s="333"/>
      <c r="INV17" s="333"/>
      <c r="INW17" s="333"/>
      <c r="INX17" s="333"/>
      <c r="INY17" s="333"/>
      <c r="INZ17" s="333"/>
      <c r="IOA17" s="333"/>
      <c r="IOB17" s="333"/>
      <c r="IOC17" s="333"/>
      <c r="IOD17" s="333"/>
      <c r="IOE17" s="333"/>
      <c r="IOF17" s="333"/>
      <c r="IOG17" s="333"/>
      <c r="IOH17" s="333"/>
      <c r="IOI17" s="333"/>
      <c r="IOJ17" s="333"/>
      <c r="IOK17" s="333"/>
      <c r="IOL17" s="333"/>
      <c r="IOM17" s="333"/>
      <c r="ION17" s="333"/>
      <c r="IOO17" s="333"/>
      <c r="IOP17" s="333"/>
      <c r="IOQ17" s="333"/>
      <c r="IOR17" s="333"/>
      <c r="IOS17" s="333"/>
      <c r="IOT17" s="333"/>
      <c r="IOU17" s="333"/>
      <c r="IOV17" s="333"/>
      <c r="IOW17" s="333"/>
      <c r="IOX17" s="333"/>
      <c r="IOY17" s="333"/>
      <c r="IOZ17" s="333"/>
      <c r="IPA17" s="333"/>
      <c r="IPB17" s="333"/>
      <c r="IPC17" s="333"/>
      <c r="IPD17" s="333"/>
      <c r="IPE17" s="333"/>
      <c r="IPF17" s="333"/>
      <c r="IPG17" s="333"/>
      <c r="IPH17" s="333"/>
      <c r="IPI17" s="333"/>
      <c r="IPJ17" s="333"/>
      <c r="IPK17" s="333"/>
      <c r="IPL17" s="333"/>
      <c r="IPM17" s="333"/>
      <c r="IPN17" s="333"/>
      <c r="IPO17" s="333"/>
      <c r="IPP17" s="333"/>
      <c r="IPQ17" s="333"/>
      <c r="IPR17" s="333"/>
      <c r="IPS17" s="333"/>
      <c r="IPT17" s="333"/>
      <c r="IPU17" s="333"/>
      <c r="IPV17" s="333"/>
      <c r="IPW17" s="333"/>
      <c r="IPX17" s="333"/>
      <c r="IPY17" s="333"/>
      <c r="IPZ17" s="333"/>
      <c r="IQA17" s="333"/>
      <c r="IQB17" s="333"/>
      <c r="IQC17" s="333"/>
      <c r="IQD17" s="333"/>
      <c r="IQE17" s="333"/>
      <c r="IQF17" s="333"/>
      <c r="IQG17" s="333"/>
      <c r="IQH17" s="333"/>
      <c r="IQI17" s="333"/>
      <c r="IQJ17" s="333"/>
      <c r="IQK17" s="333"/>
      <c r="IQL17" s="333"/>
      <c r="IQM17" s="333"/>
      <c r="IQN17" s="333"/>
      <c r="IQO17" s="333"/>
      <c r="IQP17" s="333"/>
      <c r="IQQ17" s="333"/>
      <c r="IQR17" s="333"/>
      <c r="IQS17" s="333"/>
      <c r="IQT17" s="333"/>
      <c r="IQU17" s="333"/>
      <c r="IQV17" s="333"/>
      <c r="IQW17" s="333"/>
      <c r="IQX17" s="333"/>
      <c r="IQY17" s="333"/>
      <c r="IQZ17" s="333"/>
      <c r="IRA17" s="333"/>
      <c r="IRB17" s="333"/>
      <c r="IRC17" s="333"/>
      <c r="IRD17" s="333"/>
      <c r="IRE17" s="333"/>
      <c r="IRF17" s="333"/>
      <c r="IRG17" s="333"/>
      <c r="IRH17" s="333"/>
      <c r="IRI17" s="333"/>
      <c r="IRJ17" s="333"/>
      <c r="IRK17" s="333"/>
      <c r="IRL17" s="333"/>
      <c r="IRM17" s="333"/>
      <c r="IRN17" s="333"/>
      <c r="IRO17" s="333"/>
      <c r="IRP17" s="333"/>
      <c r="IRQ17" s="333"/>
      <c r="IRR17" s="333"/>
      <c r="IRS17" s="333"/>
      <c r="IRT17" s="333"/>
      <c r="IRU17" s="333"/>
      <c r="IRV17" s="333"/>
      <c r="IRW17" s="333"/>
      <c r="IRX17" s="333"/>
      <c r="IRY17" s="333"/>
      <c r="IRZ17" s="333"/>
      <c r="ISA17" s="333"/>
      <c r="ISB17" s="333"/>
      <c r="ISC17" s="333"/>
      <c r="ISD17" s="333"/>
      <c r="ISE17" s="333"/>
      <c r="ISF17" s="333"/>
      <c r="ISG17" s="333"/>
      <c r="ISH17" s="333"/>
      <c r="ISI17" s="333"/>
      <c r="ISJ17" s="333"/>
      <c r="ISK17" s="333"/>
      <c r="ISL17" s="333"/>
      <c r="ISM17" s="333"/>
      <c r="ISN17" s="333"/>
      <c r="ISO17" s="333"/>
      <c r="ISP17" s="333"/>
      <c r="ISQ17" s="333"/>
      <c r="ISR17" s="333"/>
      <c r="ISS17" s="333"/>
      <c r="IST17" s="333"/>
      <c r="ISU17" s="333"/>
      <c r="ISV17" s="333"/>
      <c r="ISW17" s="333"/>
      <c r="ISX17" s="333"/>
      <c r="ISY17" s="333"/>
      <c r="ISZ17" s="333"/>
      <c r="ITA17" s="333"/>
      <c r="ITB17" s="333"/>
      <c r="ITC17" s="333"/>
      <c r="ITD17" s="333"/>
      <c r="ITE17" s="333"/>
      <c r="ITF17" s="333"/>
      <c r="ITG17" s="333"/>
      <c r="ITH17" s="333"/>
      <c r="ITI17" s="333"/>
      <c r="ITJ17" s="333"/>
      <c r="ITK17" s="333"/>
      <c r="ITL17" s="333"/>
      <c r="ITM17" s="333"/>
      <c r="ITN17" s="333"/>
      <c r="ITO17" s="333"/>
      <c r="ITP17" s="333"/>
      <c r="ITQ17" s="333"/>
      <c r="ITR17" s="333"/>
      <c r="ITS17" s="333"/>
      <c r="ITT17" s="333"/>
      <c r="ITU17" s="333"/>
      <c r="ITV17" s="333"/>
      <c r="ITW17" s="333"/>
      <c r="ITX17" s="333"/>
      <c r="ITY17" s="333"/>
      <c r="ITZ17" s="333"/>
      <c r="IUA17" s="333"/>
      <c r="IUB17" s="333"/>
      <c r="IUC17" s="333"/>
      <c r="IUD17" s="333"/>
      <c r="IUE17" s="333"/>
      <c r="IUF17" s="333"/>
      <c r="IUG17" s="333"/>
      <c r="IUH17" s="333"/>
      <c r="IUI17" s="333"/>
      <c r="IUJ17" s="333"/>
      <c r="IUK17" s="333"/>
      <c r="IUL17" s="333"/>
      <c r="IUM17" s="333"/>
      <c r="IUN17" s="333"/>
      <c r="IUO17" s="333"/>
      <c r="IUP17" s="333"/>
      <c r="IUQ17" s="333"/>
      <c r="IUR17" s="333"/>
      <c r="IUS17" s="333"/>
      <c r="IUT17" s="333"/>
      <c r="IUU17" s="333"/>
      <c r="IUV17" s="333"/>
      <c r="IUW17" s="333"/>
      <c r="IUX17" s="333"/>
      <c r="IUY17" s="333"/>
      <c r="IUZ17" s="333"/>
      <c r="IVA17" s="333"/>
      <c r="IVB17" s="333"/>
      <c r="IVC17" s="333"/>
      <c r="IVD17" s="333"/>
      <c r="IVE17" s="333"/>
      <c r="IVF17" s="333"/>
      <c r="IVG17" s="333"/>
      <c r="IVH17" s="333"/>
      <c r="IVI17" s="333"/>
      <c r="IVJ17" s="333"/>
      <c r="IVK17" s="333"/>
      <c r="IVL17" s="333"/>
      <c r="IVM17" s="333"/>
      <c r="IVN17" s="333"/>
      <c r="IVO17" s="333"/>
      <c r="IVP17" s="333"/>
      <c r="IVQ17" s="333"/>
      <c r="IVR17" s="333"/>
      <c r="IVS17" s="333"/>
      <c r="IVT17" s="333"/>
      <c r="IVU17" s="333"/>
      <c r="IVV17" s="333"/>
      <c r="IVW17" s="333"/>
      <c r="IVX17" s="333"/>
      <c r="IVY17" s="333"/>
      <c r="IVZ17" s="333"/>
      <c r="IWA17" s="333"/>
      <c r="IWB17" s="333"/>
      <c r="IWC17" s="333"/>
      <c r="IWD17" s="333"/>
      <c r="IWE17" s="333"/>
      <c r="IWF17" s="333"/>
      <c r="IWG17" s="333"/>
      <c r="IWH17" s="333"/>
      <c r="IWI17" s="333"/>
      <c r="IWJ17" s="333"/>
      <c r="IWK17" s="333"/>
      <c r="IWL17" s="333"/>
      <c r="IWM17" s="333"/>
      <c r="IWN17" s="333"/>
      <c r="IWO17" s="333"/>
      <c r="IWP17" s="333"/>
      <c r="IWQ17" s="333"/>
      <c r="IWR17" s="333"/>
      <c r="IWS17" s="333"/>
      <c r="IWT17" s="333"/>
      <c r="IWU17" s="333"/>
      <c r="IWV17" s="333"/>
      <c r="IWW17" s="333"/>
      <c r="IWX17" s="333"/>
      <c r="IWY17" s="333"/>
      <c r="IWZ17" s="333"/>
      <c r="IXA17" s="333"/>
      <c r="IXB17" s="333"/>
      <c r="IXC17" s="333"/>
      <c r="IXD17" s="333"/>
      <c r="IXE17" s="333"/>
      <c r="IXF17" s="333"/>
      <c r="IXG17" s="333"/>
      <c r="IXH17" s="333"/>
      <c r="IXI17" s="333"/>
      <c r="IXJ17" s="333"/>
      <c r="IXK17" s="333"/>
      <c r="IXL17" s="333"/>
      <c r="IXM17" s="333"/>
      <c r="IXN17" s="333"/>
      <c r="IXO17" s="333"/>
      <c r="IXP17" s="333"/>
      <c r="IXQ17" s="333"/>
      <c r="IXR17" s="333"/>
      <c r="IXS17" s="333"/>
      <c r="IXT17" s="333"/>
      <c r="IXU17" s="333"/>
      <c r="IXV17" s="333"/>
      <c r="IXW17" s="333"/>
      <c r="IXX17" s="333"/>
      <c r="IXY17" s="333"/>
      <c r="IXZ17" s="333"/>
      <c r="IYA17" s="333"/>
      <c r="IYB17" s="333"/>
      <c r="IYC17" s="333"/>
      <c r="IYD17" s="333"/>
      <c r="IYE17" s="333"/>
      <c r="IYF17" s="333"/>
      <c r="IYG17" s="333"/>
      <c r="IYH17" s="333"/>
      <c r="IYI17" s="333"/>
      <c r="IYJ17" s="333"/>
      <c r="IYK17" s="333"/>
      <c r="IYL17" s="333"/>
      <c r="IYM17" s="333"/>
      <c r="IYN17" s="333"/>
      <c r="IYO17" s="333"/>
      <c r="IYP17" s="333"/>
      <c r="IYQ17" s="333"/>
      <c r="IYR17" s="333"/>
      <c r="IYS17" s="333"/>
      <c r="IYT17" s="333"/>
      <c r="IYU17" s="333"/>
      <c r="IYV17" s="333"/>
      <c r="IYW17" s="333"/>
      <c r="IYX17" s="333"/>
      <c r="IYY17" s="333"/>
      <c r="IYZ17" s="333"/>
      <c r="IZA17" s="333"/>
      <c r="IZB17" s="333"/>
      <c r="IZC17" s="333"/>
      <c r="IZD17" s="333"/>
      <c r="IZE17" s="333"/>
      <c r="IZF17" s="333"/>
      <c r="IZG17" s="333"/>
      <c r="IZH17" s="333"/>
      <c r="IZI17" s="333"/>
      <c r="IZJ17" s="333"/>
      <c r="IZK17" s="333"/>
      <c r="IZL17" s="333"/>
      <c r="IZM17" s="333"/>
      <c r="IZN17" s="333"/>
      <c r="IZO17" s="333"/>
      <c r="IZP17" s="333"/>
      <c r="IZQ17" s="333"/>
      <c r="IZR17" s="333"/>
      <c r="IZS17" s="333"/>
      <c r="IZT17" s="333"/>
      <c r="IZU17" s="333"/>
      <c r="IZV17" s="333"/>
      <c r="IZW17" s="333"/>
      <c r="IZX17" s="333"/>
      <c r="IZY17" s="333"/>
      <c r="IZZ17" s="333"/>
      <c r="JAA17" s="333"/>
      <c r="JAB17" s="333"/>
      <c r="JAC17" s="333"/>
      <c r="JAD17" s="333"/>
      <c r="JAE17" s="333"/>
      <c r="JAF17" s="333"/>
      <c r="JAG17" s="333"/>
      <c r="JAH17" s="333"/>
      <c r="JAI17" s="333"/>
      <c r="JAJ17" s="333"/>
      <c r="JAK17" s="333"/>
      <c r="JAL17" s="333"/>
      <c r="JAM17" s="333"/>
      <c r="JAN17" s="333"/>
      <c r="JAO17" s="333"/>
      <c r="JAP17" s="333"/>
      <c r="JAQ17" s="333"/>
      <c r="JAR17" s="333"/>
      <c r="JAS17" s="333"/>
      <c r="JAT17" s="333"/>
      <c r="JAU17" s="333"/>
      <c r="JAV17" s="333"/>
      <c r="JAW17" s="333"/>
      <c r="JAX17" s="333"/>
      <c r="JAY17" s="333"/>
      <c r="JAZ17" s="333"/>
      <c r="JBA17" s="333"/>
      <c r="JBB17" s="333"/>
      <c r="JBC17" s="333"/>
      <c r="JBD17" s="333"/>
      <c r="JBE17" s="333"/>
      <c r="JBF17" s="333"/>
      <c r="JBG17" s="333"/>
      <c r="JBH17" s="333"/>
      <c r="JBI17" s="333"/>
      <c r="JBJ17" s="333"/>
      <c r="JBK17" s="333"/>
      <c r="JBL17" s="333"/>
      <c r="JBM17" s="333"/>
      <c r="JBN17" s="333"/>
      <c r="JBO17" s="333"/>
      <c r="JBP17" s="333"/>
      <c r="JBQ17" s="333"/>
      <c r="JBR17" s="333"/>
      <c r="JBS17" s="333"/>
      <c r="JBT17" s="333"/>
      <c r="JBU17" s="333"/>
      <c r="JBV17" s="333"/>
      <c r="JBW17" s="333"/>
      <c r="JBX17" s="333"/>
      <c r="JBY17" s="333"/>
      <c r="JBZ17" s="333"/>
      <c r="JCA17" s="333"/>
      <c r="JCB17" s="333"/>
      <c r="JCC17" s="333"/>
      <c r="JCD17" s="333"/>
      <c r="JCE17" s="333"/>
      <c r="JCF17" s="333"/>
      <c r="JCG17" s="333"/>
      <c r="JCH17" s="333"/>
      <c r="JCI17" s="333"/>
      <c r="JCJ17" s="333"/>
      <c r="JCK17" s="333"/>
      <c r="JCL17" s="333"/>
      <c r="JCM17" s="333"/>
      <c r="JCN17" s="333"/>
      <c r="JCO17" s="333"/>
      <c r="JCP17" s="333"/>
      <c r="JCQ17" s="333"/>
      <c r="JCR17" s="333"/>
      <c r="JCS17" s="333"/>
      <c r="JCT17" s="333"/>
      <c r="JCU17" s="333"/>
      <c r="JCV17" s="333"/>
      <c r="JCW17" s="333"/>
      <c r="JCX17" s="333"/>
      <c r="JCY17" s="333"/>
      <c r="JCZ17" s="333"/>
      <c r="JDA17" s="333"/>
      <c r="JDB17" s="333"/>
      <c r="JDC17" s="333"/>
      <c r="JDD17" s="333"/>
      <c r="JDE17" s="333"/>
      <c r="JDF17" s="333"/>
      <c r="JDG17" s="333"/>
      <c r="JDH17" s="333"/>
      <c r="JDI17" s="333"/>
      <c r="JDJ17" s="333"/>
      <c r="JDK17" s="333"/>
      <c r="JDL17" s="333"/>
      <c r="JDM17" s="333"/>
      <c r="JDN17" s="333"/>
      <c r="JDO17" s="333"/>
      <c r="JDP17" s="333"/>
      <c r="JDQ17" s="333"/>
      <c r="JDR17" s="333"/>
      <c r="JDS17" s="333"/>
      <c r="JDT17" s="333"/>
      <c r="JDU17" s="333"/>
      <c r="JDV17" s="333"/>
      <c r="JDW17" s="333"/>
      <c r="JDX17" s="333"/>
      <c r="JDY17" s="333"/>
      <c r="JDZ17" s="333"/>
      <c r="JEA17" s="333"/>
      <c r="JEB17" s="333"/>
      <c r="JEC17" s="333"/>
      <c r="JED17" s="333"/>
      <c r="JEE17" s="333"/>
      <c r="JEF17" s="333"/>
      <c r="JEG17" s="333"/>
      <c r="JEH17" s="333"/>
      <c r="JEI17" s="333"/>
      <c r="JEJ17" s="333"/>
      <c r="JEK17" s="333"/>
      <c r="JEL17" s="333"/>
      <c r="JEM17" s="333"/>
      <c r="JEN17" s="333"/>
      <c r="JEO17" s="333"/>
      <c r="JEP17" s="333"/>
      <c r="JEQ17" s="333"/>
      <c r="JER17" s="333"/>
      <c r="JES17" s="333"/>
      <c r="JET17" s="333"/>
      <c r="JEU17" s="333"/>
      <c r="JEV17" s="333"/>
      <c r="JEW17" s="333"/>
      <c r="JEX17" s="333"/>
      <c r="JEY17" s="333"/>
      <c r="JEZ17" s="333"/>
      <c r="JFA17" s="333"/>
      <c r="JFB17" s="333"/>
      <c r="JFC17" s="333"/>
      <c r="JFD17" s="333"/>
      <c r="JFE17" s="333"/>
      <c r="JFF17" s="333"/>
      <c r="JFG17" s="333"/>
      <c r="JFH17" s="333"/>
      <c r="JFI17" s="333"/>
      <c r="JFJ17" s="333"/>
      <c r="JFK17" s="333"/>
      <c r="JFL17" s="333"/>
      <c r="JFM17" s="333"/>
      <c r="JFN17" s="333"/>
      <c r="JFO17" s="333"/>
      <c r="JFP17" s="333"/>
      <c r="JFQ17" s="333"/>
      <c r="JFR17" s="333"/>
      <c r="JFS17" s="333"/>
      <c r="JFT17" s="333"/>
      <c r="JFU17" s="333"/>
      <c r="JFV17" s="333"/>
      <c r="JFW17" s="333"/>
      <c r="JFX17" s="333"/>
      <c r="JFY17" s="333"/>
      <c r="JFZ17" s="333"/>
      <c r="JGA17" s="333"/>
      <c r="JGB17" s="333"/>
      <c r="JGC17" s="333"/>
      <c r="JGD17" s="333"/>
      <c r="JGE17" s="333"/>
      <c r="JGF17" s="333"/>
      <c r="JGG17" s="333"/>
      <c r="JGH17" s="333"/>
      <c r="JGI17" s="333"/>
      <c r="JGJ17" s="333"/>
      <c r="JGK17" s="333"/>
      <c r="JGL17" s="333"/>
      <c r="JGM17" s="333"/>
      <c r="JGN17" s="333"/>
      <c r="JGO17" s="333"/>
      <c r="JGP17" s="333"/>
      <c r="JGQ17" s="333"/>
      <c r="JGR17" s="333"/>
      <c r="JGS17" s="333"/>
      <c r="JGT17" s="333"/>
      <c r="JGU17" s="333"/>
      <c r="JGV17" s="333"/>
      <c r="JGW17" s="333"/>
      <c r="JGX17" s="333"/>
      <c r="JGY17" s="333"/>
      <c r="JGZ17" s="333"/>
      <c r="JHA17" s="333"/>
      <c r="JHB17" s="333"/>
      <c r="JHC17" s="333"/>
      <c r="JHD17" s="333"/>
      <c r="JHE17" s="333"/>
      <c r="JHF17" s="333"/>
      <c r="JHG17" s="333"/>
      <c r="JHH17" s="333"/>
      <c r="JHI17" s="333"/>
      <c r="JHJ17" s="333"/>
      <c r="JHK17" s="333"/>
      <c r="JHL17" s="333"/>
      <c r="JHM17" s="333"/>
      <c r="JHN17" s="333"/>
      <c r="JHO17" s="333"/>
      <c r="JHP17" s="333"/>
      <c r="JHQ17" s="333"/>
      <c r="JHR17" s="333"/>
      <c r="JHS17" s="333"/>
      <c r="JHT17" s="333"/>
      <c r="JHU17" s="333"/>
      <c r="JHV17" s="333"/>
      <c r="JHW17" s="333"/>
      <c r="JHX17" s="333"/>
      <c r="JHY17" s="333"/>
      <c r="JHZ17" s="333"/>
      <c r="JIA17" s="333"/>
      <c r="JIB17" s="333"/>
      <c r="JIC17" s="333"/>
      <c r="JID17" s="333"/>
      <c r="JIE17" s="333"/>
      <c r="JIF17" s="333"/>
      <c r="JIG17" s="333"/>
      <c r="JIH17" s="333"/>
      <c r="JII17" s="333"/>
      <c r="JIJ17" s="333"/>
      <c r="JIK17" s="333"/>
      <c r="JIL17" s="333"/>
      <c r="JIM17" s="333"/>
      <c r="JIN17" s="333"/>
      <c r="JIO17" s="333"/>
      <c r="JIP17" s="333"/>
      <c r="JIQ17" s="333"/>
      <c r="JIR17" s="333"/>
      <c r="JIS17" s="333"/>
      <c r="JIT17" s="333"/>
      <c r="JIU17" s="333"/>
      <c r="JIV17" s="333"/>
      <c r="JIW17" s="333"/>
      <c r="JIX17" s="333"/>
      <c r="JIY17" s="333"/>
      <c r="JIZ17" s="333"/>
      <c r="JJA17" s="333"/>
      <c r="JJB17" s="333"/>
      <c r="JJC17" s="333"/>
      <c r="JJD17" s="333"/>
      <c r="JJE17" s="333"/>
      <c r="JJF17" s="333"/>
      <c r="JJG17" s="333"/>
      <c r="JJH17" s="333"/>
      <c r="JJI17" s="333"/>
      <c r="JJJ17" s="333"/>
      <c r="JJK17" s="333"/>
      <c r="JJL17" s="333"/>
      <c r="JJM17" s="333"/>
      <c r="JJN17" s="333"/>
      <c r="JJO17" s="333"/>
      <c r="JJP17" s="333"/>
      <c r="JJQ17" s="333"/>
      <c r="JJR17" s="333"/>
      <c r="JJS17" s="333"/>
      <c r="JJT17" s="333"/>
      <c r="JJU17" s="333"/>
      <c r="JJV17" s="333"/>
      <c r="JJW17" s="333"/>
      <c r="JJX17" s="333"/>
      <c r="JJY17" s="333"/>
      <c r="JJZ17" s="333"/>
      <c r="JKA17" s="333"/>
      <c r="JKB17" s="333"/>
      <c r="JKC17" s="333"/>
      <c r="JKD17" s="333"/>
      <c r="JKE17" s="333"/>
      <c r="JKF17" s="333"/>
      <c r="JKG17" s="333"/>
      <c r="JKH17" s="333"/>
      <c r="JKI17" s="333"/>
      <c r="JKJ17" s="333"/>
      <c r="JKK17" s="333"/>
      <c r="JKL17" s="333"/>
      <c r="JKM17" s="333"/>
      <c r="JKN17" s="333"/>
      <c r="JKO17" s="333"/>
      <c r="JKP17" s="333"/>
      <c r="JKQ17" s="333"/>
      <c r="JKR17" s="333"/>
      <c r="JKS17" s="333"/>
      <c r="JKT17" s="333"/>
      <c r="JKU17" s="333"/>
      <c r="JKV17" s="333"/>
      <c r="JKW17" s="333"/>
      <c r="JKX17" s="333"/>
      <c r="JKY17" s="333"/>
      <c r="JKZ17" s="333"/>
      <c r="JLA17" s="333"/>
      <c r="JLB17" s="333"/>
      <c r="JLC17" s="333"/>
      <c r="JLD17" s="333"/>
      <c r="JLE17" s="333"/>
      <c r="JLF17" s="333"/>
      <c r="JLG17" s="333"/>
      <c r="JLH17" s="333"/>
      <c r="JLI17" s="333"/>
      <c r="JLJ17" s="333"/>
      <c r="JLK17" s="333"/>
      <c r="JLL17" s="333"/>
      <c r="JLM17" s="333"/>
      <c r="JLN17" s="333"/>
      <c r="JLO17" s="333"/>
      <c r="JLP17" s="333"/>
      <c r="JLQ17" s="333"/>
      <c r="JLR17" s="333"/>
      <c r="JLS17" s="333"/>
      <c r="JLT17" s="333"/>
      <c r="JLU17" s="333"/>
      <c r="JLV17" s="333"/>
      <c r="JLW17" s="333"/>
      <c r="JLX17" s="333"/>
      <c r="JLY17" s="333"/>
      <c r="JLZ17" s="333"/>
      <c r="JMA17" s="333"/>
      <c r="JMB17" s="333"/>
      <c r="JMC17" s="333"/>
      <c r="JMD17" s="333"/>
      <c r="JME17" s="333"/>
      <c r="JMF17" s="333"/>
      <c r="JMG17" s="333"/>
      <c r="JMH17" s="333"/>
      <c r="JMI17" s="333"/>
      <c r="JMJ17" s="333"/>
      <c r="JMK17" s="333"/>
      <c r="JML17" s="333"/>
      <c r="JMM17" s="333"/>
      <c r="JMN17" s="333"/>
      <c r="JMO17" s="333"/>
      <c r="JMP17" s="333"/>
      <c r="JMQ17" s="333"/>
      <c r="JMR17" s="333"/>
      <c r="JMS17" s="333"/>
      <c r="JMT17" s="333"/>
      <c r="JMU17" s="333"/>
      <c r="JMV17" s="333"/>
      <c r="JMW17" s="333"/>
      <c r="JMX17" s="333"/>
      <c r="JMY17" s="333"/>
      <c r="JMZ17" s="333"/>
      <c r="JNA17" s="333"/>
      <c r="JNB17" s="333"/>
      <c r="JNC17" s="333"/>
      <c r="JND17" s="333"/>
      <c r="JNE17" s="333"/>
      <c r="JNF17" s="333"/>
      <c r="JNG17" s="333"/>
      <c r="JNH17" s="333"/>
      <c r="JNI17" s="333"/>
      <c r="JNJ17" s="333"/>
      <c r="JNK17" s="333"/>
      <c r="JNL17" s="333"/>
      <c r="JNM17" s="333"/>
      <c r="JNN17" s="333"/>
      <c r="JNO17" s="333"/>
      <c r="JNP17" s="333"/>
      <c r="JNQ17" s="333"/>
      <c r="JNR17" s="333"/>
      <c r="JNS17" s="333"/>
      <c r="JNT17" s="333"/>
      <c r="JNU17" s="333"/>
      <c r="JNV17" s="333"/>
      <c r="JNW17" s="333"/>
      <c r="JNX17" s="333"/>
      <c r="JNY17" s="333"/>
      <c r="JNZ17" s="333"/>
      <c r="JOA17" s="333"/>
      <c r="JOB17" s="333"/>
      <c r="JOC17" s="333"/>
      <c r="JOD17" s="333"/>
      <c r="JOE17" s="333"/>
      <c r="JOF17" s="333"/>
      <c r="JOG17" s="333"/>
      <c r="JOH17" s="333"/>
      <c r="JOI17" s="333"/>
      <c r="JOJ17" s="333"/>
      <c r="JOK17" s="333"/>
      <c r="JOL17" s="333"/>
      <c r="JOM17" s="333"/>
      <c r="JON17" s="333"/>
      <c r="JOO17" s="333"/>
      <c r="JOP17" s="333"/>
      <c r="JOQ17" s="333"/>
      <c r="JOR17" s="333"/>
      <c r="JOS17" s="333"/>
      <c r="JOT17" s="333"/>
      <c r="JOU17" s="333"/>
      <c r="JOV17" s="333"/>
      <c r="JOW17" s="333"/>
      <c r="JOX17" s="333"/>
      <c r="JOY17" s="333"/>
      <c r="JOZ17" s="333"/>
      <c r="JPA17" s="333"/>
      <c r="JPB17" s="333"/>
      <c r="JPC17" s="333"/>
      <c r="JPD17" s="333"/>
      <c r="JPE17" s="333"/>
      <c r="JPF17" s="333"/>
      <c r="JPG17" s="333"/>
      <c r="JPH17" s="333"/>
      <c r="JPI17" s="333"/>
      <c r="JPJ17" s="333"/>
      <c r="JPK17" s="333"/>
      <c r="JPL17" s="333"/>
      <c r="JPM17" s="333"/>
      <c r="JPN17" s="333"/>
      <c r="JPO17" s="333"/>
      <c r="JPP17" s="333"/>
      <c r="JPQ17" s="333"/>
      <c r="JPR17" s="333"/>
      <c r="JPS17" s="333"/>
      <c r="JPT17" s="333"/>
      <c r="JPU17" s="333"/>
      <c r="JPV17" s="333"/>
      <c r="JPW17" s="333"/>
      <c r="JPX17" s="333"/>
      <c r="JPY17" s="333"/>
      <c r="JPZ17" s="333"/>
      <c r="JQA17" s="333"/>
      <c r="JQB17" s="333"/>
      <c r="JQC17" s="333"/>
      <c r="JQD17" s="333"/>
      <c r="JQE17" s="333"/>
      <c r="JQF17" s="333"/>
      <c r="JQG17" s="333"/>
      <c r="JQH17" s="333"/>
      <c r="JQI17" s="333"/>
      <c r="JQJ17" s="333"/>
      <c r="JQK17" s="333"/>
      <c r="JQL17" s="333"/>
      <c r="JQM17" s="333"/>
      <c r="JQN17" s="333"/>
      <c r="JQO17" s="333"/>
      <c r="JQP17" s="333"/>
      <c r="JQQ17" s="333"/>
      <c r="JQR17" s="333"/>
      <c r="JQS17" s="333"/>
      <c r="JQT17" s="333"/>
      <c r="JQU17" s="333"/>
      <c r="JQV17" s="333"/>
      <c r="JQW17" s="333"/>
      <c r="JQX17" s="333"/>
      <c r="JQY17" s="333"/>
      <c r="JQZ17" s="333"/>
      <c r="JRA17" s="333"/>
      <c r="JRB17" s="333"/>
      <c r="JRC17" s="333"/>
      <c r="JRD17" s="333"/>
      <c r="JRE17" s="333"/>
      <c r="JRF17" s="333"/>
      <c r="JRG17" s="333"/>
      <c r="JRH17" s="333"/>
      <c r="JRI17" s="333"/>
      <c r="JRJ17" s="333"/>
      <c r="JRK17" s="333"/>
      <c r="JRL17" s="333"/>
      <c r="JRM17" s="333"/>
      <c r="JRN17" s="333"/>
      <c r="JRO17" s="333"/>
      <c r="JRP17" s="333"/>
      <c r="JRQ17" s="333"/>
      <c r="JRR17" s="333"/>
      <c r="JRS17" s="333"/>
      <c r="JRT17" s="333"/>
      <c r="JRU17" s="333"/>
      <c r="JRV17" s="333"/>
      <c r="JRW17" s="333"/>
      <c r="JRX17" s="333"/>
      <c r="JRY17" s="333"/>
      <c r="JRZ17" s="333"/>
      <c r="JSA17" s="333"/>
      <c r="JSB17" s="333"/>
      <c r="JSC17" s="333"/>
      <c r="JSD17" s="333"/>
      <c r="JSE17" s="333"/>
      <c r="JSF17" s="333"/>
      <c r="JSG17" s="333"/>
      <c r="JSH17" s="333"/>
      <c r="JSI17" s="333"/>
      <c r="JSJ17" s="333"/>
      <c r="JSK17" s="333"/>
      <c r="JSL17" s="333"/>
      <c r="JSM17" s="333"/>
      <c r="JSN17" s="333"/>
      <c r="JSO17" s="333"/>
      <c r="JSP17" s="333"/>
      <c r="JSQ17" s="333"/>
      <c r="JSR17" s="333"/>
      <c r="JSS17" s="333"/>
      <c r="JST17" s="333"/>
      <c r="JSU17" s="333"/>
      <c r="JSV17" s="333"/>
      <c r="JSW17" s="333"/>
      <c r="JSX17" s="333"/>
      <c r="JSY17" s="333"/>
      <c r="JSZ17" s="333"/>
      <c r="JTA17" s="333"/>
      <c r="JTB17" s="333"/>
      <c r="JTC17" s="333"/>
      <c r="JTD17" s="333"/>
      <c r="JTE17" s="333"/>
      <c r="JTF17" s="333"/>
      <c r="JTG17" s="333"/>
      <c r="JTH17" s="333"/>
      <c r="JTI17" s="333"/>
      <c r="JTJ17" s="333"/>
      <c r="JTK17" s="333"/>
      <c r="JTL17" s="333"/>
      <c r="JTM17" s="333"/>
      <c r="JTN17" s="333"/>
      <c r="JTO17" s="333"/>
      <c r="JTP17" s="333"/>
      <c r="JTQ17" s="333"/>
      <c r="JTR17" s="333"/>
      <c r="JTS17" s="333"/>
      <c r="JTT17" s="333"/>
      <c r="JTU17" s="333"/>
      <c r="JTV17" s="333"/>
      <c r="JTW17" s="333"/>
      <c r="JTX17" s="333"/>
      <c r="JTY17" s="333"/>
      <c r="JTZ17" s="333"/>
      <c r="JUA17" s="333"/>
      <c r="JUB17" s="333"/>
      <c r="JUC17" s="333"/>
      <c r="JUD17" s="333"/>
      <c r="JUE17" s="333"/>
      <c r="JUF17" s="333"/>
      <c r="JUG17" s="333"/>
      <c r="JUH17" s="333"/>
      <c r="JUI17" s="333"/>
      <c r="JUJ17" s="333"/>
      <c r="JUK17" s="333"/>
      <c r="JUL17" s="333"/>
      <c r="JUM17" s="333"/>
      <c r="JUN17" s="333"/>
      <c r="JUO17" s="333"/>
      <c r="JUP17" s="333"/>
      <c r="JUQ17" s="333"/>
      <c r="JUR17" s="333"/>
      <c r="JUS17" s="333"/>
      <c r="JUT17" s="333"/>
      <c r="JUU17" s="333"/>
      <c r="JUV17" s="333"/>
      <c r="JUW17" s="333"/>
      <c r="JUX17" s="333"/>
      <c r="JUY17" s="333"/>
      <c r="JUZ17" s="333"/>
      <c r="JVA17" s="333"/>
      <c r="JVB17" s="333"/>
      <c r="JVC17" s="333"/>
      <c r="JVD17" s="333"/>
      <c r="JVE17" s="333"/>
      <c r="JVF17" s="333"/>
      <c r="JVG17" s="333"/>
      <c r="JVH17" s="333"/>
      <c r="JVI17" s="333"/>
      <c r="JVJ17" s="333"/>
      <c r="JVK17" s="333"/>
      <c r="JVL17" s="333"/>
      <c r="JVM17" s="333"/>
      <c r="JVN17" s="333"/>
      <c r="JVO17" s="333"/>
      <c r="JVP17" s="333"/>
      <c r="JVQ17" s="333"/>
      <c r="JVR17" s="333"/>
      <c r="JVS17" s="333"/>
      <c r="JVT17" s="333"/>
      <c r="JVU17" s="333"/>
      <c r="JVV17" s="333"/>
      <c r="JVW17" s="333"/>
      <c r="JVX17" s="333"/>
      <c r="JVY17" s="333"/>
      <c r="JVZ17" s="333"/>
      <c r="JWA17" s="333"/>
      <c r="JWB17" s="333"/>
      <c r="JWC17" s="333"/>
      <c r="JWD17" s="333"/>
      <c r="JWE17" s="333"/>
      <c r="JWF17" s="333"/>
      <c r="JWG17" s="333"/>
      <c r="JWH17" s="333"/>
      <c r="JWI17" s="333"/>
      <c r="JWJ17" s="333"/>
      <c r="JWK17" s="333"/>
      <c r="JWL17" s="333"/>
      <c r="JWM17" s="333"/>
      <c r="JWN17" s="333"/>
      <c r="JWO17" s="333"/>
      <c r="JWP17" s="333"/>
      <c r="JWQ17" s="333"/>
      <c r="JWR17" s="333"/>
      <c r="JWS17" s="333"/>
      <c r="JWT17" s="333"/>
      <c r="JWU17" s="333"/>
      <c r="JWV17" s="333"/>
      <c r="JWW17" s="333"/>
      <c r="JWX17" s="333"/>
      <c r="JWY17" s="333"/>
      <c r="JWZ17" s="333"/>
      <c r="JXA17" s="333"/>
      <c r="JXB17" s="333"/>
      <c r="JXC17" s="333"/>
      <c r="JXD17" s="333"/>
      <c r="JXE17" s="333"/>
      <c r="JXF17" s="333"/>
      <c r="JXG17" s="333"/>
      <c r="JXH17" s="333"/>
      <c r="JXI17" s="333"/>
      <c r="JXJ17" s="333"/>
      <c r="JXK17" s="333"/>
      <c r="JXL17" s="333"/>
      <c r="JXM17" s="333"/>
      <c r="JXN17" s="333"/>
      <c r="JXO17" s="333"/>
      <c r="JXP17" s="333"/>
      <c r="JXQ17" s="333"/>
      <c r="JXR17" s="333"/>
      <c r="JXS17" s="333"/>
      <c r="JXT17" s="333"/>
      <c r="JXU17" s="333"/>
      <c r="JXV17" s="333"/>
      <c r="JXW17" s="333"/>
      <c r="JXX17" s="333"/>
      <c r="JXY17" s="333"/>
      <c r="JXZ17" s="333"/>
      <c r="JYA17" s="333"/>
      <c r="JYB17" s="333"/>
      <c r="JYC17" s="333"/>
      <c r="JYD17" s="333"/>
      <c r="JYE17" s="333"/>
      <c r="JYF17" s="333"/>
      <c r="JYG17" s="333"/>
      <c r="JYH17" s="333"/>
      <c r="JYI17" s="333"/>
      <c r="JYJ17" s="333"/>
      <c r="JYK17" s="333"/>
      <c r="JYL17" s="333"/>
      <c r="JYM17" s="333"/>
      <c r="JYN17" s="333"/>
      <c r="JYO17" s="333"/>
      <c r="JYP17" s="333"/>
      <c r="JYQ17" s="333"/>
      <c r="JYR17" s="333"/>
      <c r="JYS17" s="333"/>
      <c r="JYT17" s="333"/>
      <c r="JYU17" s="333"/>
      <c r="JYV17" s="333"/>
      <c r="JYW17" s="333"/>
      <c r="JYX17" s="333"/>
      <c r="JYY17" s="333"/>
      <c r="JYZ17" s="333"/>
      <c r="JZA17" s="333"/>
      <c r="JZB17" s="333"/>
      <c r="JZC17" s="333"/>
      <c r="JZD17" s="333"/>
      <c r="JZE17" s="333"/>
      <c r="JZF17" s="333"/>
      <c r="JZG17" s="333"/>
      <c r="JZH17" s="333"/>
      <c r="JZI17" s="333"/>
      <c r="JZJ17" s="333"/>
      <c r="JZK17" s="333"/>
      <c r="JZL17" s="333"/>
      <c r="JZM17" s="333"/>
      <c r="JZN17" s="333"/>
      <c r="JZO17" s="333"/>
      <c r="JZP17" s="333"/>
      <c r="JZQ17" s="333"/>
      <c r="JZR17" s="333"/>
      <c r="JZS17" s="333"/>
      <c r="JZT17" s="333"/>
      <c r="JZU17" s="333"/>
      <c r="JZV17" s="333"/>
      <c r="JZW17" s="333"/>
      <c r="JZX17" s="333"/>
      <c r="JZY17" s="333"/>
      <c r="JZZ17" s="333"/>
      <c r="KAA17" s="333"/>
      <c r="KAB17" s="333"/>
      <c r="KAC17" s="333"/>
      <c r="KAD17" s="333"/>
      <c r="KAE17" s="333"/>
      <c r="KAF17" s="333"/>
      <c r="KAG17" s="333"/>
      <c r="KAH17" s="333"/>
      <c r="KAI17" s="333"/>
      <c r="KAJ17" s="333"/>
      <c r="KAK17" s="333"/>
      <c r="KAL17" s="333"/>
      <c r="KAM17" s="333"/>
      <c r="KAN17" s="333"/>
      <c r="KAO17" s="333"/>
      <c r="KAP17" s="333"/>
      <c r="KAQ17" s="333"/>
      <c r="KAR17" s="333"/>
      <c r="KAS17" s="333"/>
      <c r="KAT17" s="333"/>
      <c r="KAU17" s="333"/>
      <c r="KAV17" s="333"/>
      <c r="KAW17" s="333"/>
      <c r="KAX17" s="333"/>
      <c r="KAY17" s="333"/>
      <c r="KAZ17" s="333"/>
      <c r="KBA17" s="333"/>
      <c r="KBB17" s="333"/>
      <c r="KBC17" s="333"/>
      <c r="KBD17" s="333"/>
      <c r="KBE17" s="333"/>
      <c r="KBF17" s="333"/>
      <c r="KBG17" s="333"/>
      <c r="KBH17" s="333"/>
      <c r="KBI17" s="333"/>
      <c r="KBJ17" s="333"/>
      <c r="KBK17" s="333"/>
      <c r="KBL17" s="333"/>
      <c r="KBM17" s="333"/>
      <c r="KBN17" s="333"/>
      <c r="KBO17" s="333"/>
      <c r="KBP17" s="333"/>
      <c r="KBQ17" s="333"/>
      <c r="KBR17" s="333"/>
      <c r="KBS17" s="333"/>
      <c r="KBT17" s="333"/>
      <c r="KBU17" s="333"/>
      <c r="KBV17" s="333"/>
      <c r="KBW17" s="333"/>
      <c r="KBX17" s="333"/>
      <c r="KBY17" s="333"/>
      <c r="KBZ17" s="333"/>
      <c r="KCA17" s="333"/>
      <c r="KCB17" s="333"/>
      <c r="KCC17" s="333"/>
      <c r="KCD17" s="333"/>
      <c r="KCE17" s="333"/>
      <c r="KCF17" s="333"/>
      <c r="KCG17" s="333"/>
      <c r="KCH17" s="333"/>
      <c r="KCI17" s="333"/>
      <c r="KCJ17" s="333"/>
      <c r="KCK17" s="333"/>
      <c r="KCL17" s="333"/>
      <c r="KCM17" s="333"/>
      <c r="KCN17" s="333"/>
      <c r="KCO17" s="333"/>
      <c r="KCP17" s="333"/>
      <c r="KCQ17" s="333"/>
      <c r="KCR17" s="333"/>
      <c r="KCS17" s="333"/>
      <c r="KCT17" s="333"/>
      <c r="KCU17" s="333"/>
      <c r="KCV17" s="333"/>
      <c r="KCW17" s="333"/>
      <c r="KCX17" s="333"/>
      <c r="KCY17" s="333"/>
      <c r="KCZ17" s="333"/>
      <c r="KDA17" s="333"/>
      <c r="KDB17" s="333"/>
      <c r="KDC17" s="333"/>
      <c r="KDD17" s="333"/>
      <c r="KDE17" s="333"/>
      <c r="KDF17" s="333"/>
      <c r="KDG17" s="333"/>
      <c r="KDH17" s="333"/>
      <c r="KDI17" s="333"/>
      <c r="KDJ17" s="333"/>
      <c r="KDK17" s="333"/>
      <c r="KDL17" s="333"/>
      <c r="KDM17" s="333"/>
      <c r="KDN17" s="333"/>
      <c r="KDO17" s="333"/>
      <c r="KDP17" s="333"/>
      <c r="KDQ17" s="333"/>
      <c r="KDR17" s="333"/>
      <c r="KDS17" s="333"/>
      <c r="KDT17" s="333"/>
      <c r="KDU17" s="333"/>
      <c r="KDV17" s="333"/>
      <c r="KDW17" s="333"/>
      <c r="KDX17" s="333"/>
      <c r="KDY17" s="333"/>
      <c r="KDZ17" s="333"/>
      <c r="KEA17" s="333"/>
      <c r="KEB17" s="333"/>
      <c r="KEC17" s="333"/>
      <c r="KED17" s="333"/>
      <c r="KEE17" s="333"/>
      <c r="KEF17" s="333"/>
      <c r="KEG17" s="333"/>
      <c r="KEH17" s="333"/>
      <c r="KEI17" s="333"/>
      <c r="KEJ17" s="333"/>
      <c r="KEK17" s="333"/>
      <c r="KEL17" s="333"/>
      <c r="KEM17" s="333"/>
      <c r="KEN17" s="333"/>
      <c r="KEO17" s="333"/>
      <c r="KEP17" s="333"/>
      <c r="KEQ17" s="333"/>
      <c r="KER17" s="333"/>
      <c r="KES17" s="333"/>
      <c r="KET17" s="333"/>
      <c r="KEU17" s="333"/>
      <c r="KEV17" s="333"/>
      <c r="KEW17" s="333"/>
      <c r="KEX17" s="333"/>
      <c r="KEY17" s="333"/>
      <c r="KEZ17" s="333"/>
      <c r="KFA17" s="333"/>
      <c r="KFB17" s="333"/>
      <c r="KFC17" s="333"/>
      <c r="KFD17" s="333"/>
      <c r="KFE17" s="333"/>
      <c r="KFF17" s="333"/>
      <c r="KFG17" s="333"/>
      <c r="KFH17" s="333"/>
      <c r="KFI17" s="333"/>
      <c r="KFJ17" s="333"/>
      <c r="KFK17" s="333"/>
      <c r="KFL17" s="333"/>
      <c r="KFM17" s="333"/>
      <c r="KFN17" s="333"/>
      <c r="KFO17" s="333"/>
      <c r="KFP17" s="333"/>
      <c r="KFQ17" s="333"/>
      <c r="KFR17" s="333"/>
      <c r="KFS17" s="333"/>
      <c r="KFT17" s="333"/>
      <c r="KFU17" s="333"/>
      <c r="KFV17" s="333"/>
      <c r="KFW17" s="333"/>
      <c r="KFX17" s="333"/>
      <c r="KFY17" s="333"/>
      <c r="KFZ17" s="333"/>
      <c r="KGA17" s="333"/>
      <c r="KGB17" s="333"/>
      <c r="KGC17" s="333"/>
      <c r="KGD17" s="333"/>
      <c r="KGE17" s="333"/>
      <c r="KGF17" s="333"/>
      <c r="KGG17" s="333"/>
      <c r="KGH17" s="333"/>
      <c r="KGI17" s="333"/>
      <c r="KGJ17" s="333"/>
      <c r="KGK17" s="333"/>
      <c r="KGL17" s="333"/>
      <c r="KGM17" s="333"/>
      <c r="KGN17" s="333"/>
      <c r="KGO17" s="333"/>
      <c r="KGP17" s="333"/>
      <c r="KGQ17" s="333"/>
      <c r="KGR17" s="333"/>
      <c r="KGS17" s="333"/>
      <c r="KGT17" s="333"/>
      <c r="KGU17" s="333"/>
      <c r="KGV17" s="333"/>
      <c r="KGW17" s="333"/>
      <c r="KGX17" s="333"/>
      <c r="KGY17" s="333"/>
      <c r="KGZ17" s="333"/>
      <c r="KHA17" s="333"/>
      <c r="KHB17" s="333"/>
      <c r="KHC17" s="333"/>
      <c r="KHD17" s="333"/>
      <c r="KHE17" s="333"/>
      <c r="KHF17" s="333"/>
      <c r="KHG17" s="333"/>
      <c r="KHH17" s="333"/>
      <c r="KHI17" s="333"/>
      <c r="KHJ17" s="333"/>
      <c r="KHK17" s="333"/>
      <c r="KHL17" s="333"/>
      <c r="KHM17" s="333"/>
      <c r="KHN17" s="333"/>
      <c r="KHO17" s="333"/>
      <c r="KHP17" s="333"/>
      <c r="KHQ17" s="333"/>
      <c r="KHR17" s="333"/>
      <c r="KHS17" s="333"/>
      <c r="KHT17" s="333"/>
      <c r="KHU17" s="333"/>
      <c r="KHV17" s="333"/>
      <c r="KHW17" s="333"/>
      <c r="KHX17" s="333"/>
      <c r="KHY17" s="333"/>
      <c r="KHZ17" s="333"/>
      <c r="KIA17" s="333"/>
      <c r="KIB17" s="333"/>
      <c r="KIC17" s="333"/>
      <c r="KID17" s="333"/>
      <c r="KIE17" s="333"/>
      <c r="KIF17" s="333"/>
      <c r="KIG17" s="333"/>
      <c r="KIH17" s="333"/>
      <c r="KII17" s="333"/>
      <c r="KIJ17" s="333"/>
      <c r="KIK17" s="333"/>
      <c r="KIL17" s="333"/>
      <c r="KIM17" s="333"/>
      <c r="KIN17" s="333"/>
      <c r="KIO17" s="333"/>
      <c r="KIP17" s="333"/>
      <c r="KIQ17" s="333"/>
      <c r="KIR17" s="333"/>
      <c r="KIS17" s="333"/>
      <c r="KIT17" s="333"/>
      <c r="KIU17" s="333"/>
      <c r="KIV17" s="333"/>
      <c r="KIW17" s="333"/>
      <c r="KIX17" s="333"/>
      <c r="KIY17" s="333"/>
      <c r="KIZ17" s="333"/>
      <c r="KJA17" s="333"/>
      <c r="KJB17" s="333"/>
      <c r="KJC17" s="333"/>
      <c r="KJD17" s="333"/>
      <c r="KJE17" s="333"/>
      <c r="KJF17" s="333"/>
      <c r="KJG17" s="333"/>
      <c r="KJH17" s="333"/>
      <c r="KJI17" s="333"/>
      <c r="KJJ17" s="333"/>
      <c r="KJK17" s="333"/>
      <c r="KJL17" s="333"/>
      <c r="KJM17" s="333"/>
      <c r="KJN17" s="333"/>
      <c r="KJO17" s="333"/>
      <c r="KJP17" s="333"/>
      <c r="KJQ17" s="333"/>
      <c r="KJR17" s="333"/>
      <c r="KJS17" s="333"/>
      <c r="KJT17" s="333"/>
      <c r="KJU17" s="333"/>
      <c r="KJV17" s="333"/>
      <c r="KJW17" s="333"/>
      <c r="KJX17" s="333"/>
      <c r="KJY17" s="333"/>
      <c r="KJZ17" s="333"/>
      <c r="KKA17" s="333"/>
      <c r="KKB17" s="333"/>
      <c r="KKC17" s="333"/>
      <c r="KKD17" s="333"/>
      <c r="KKE17" s="333"/>
      <c r="KKF17" s="333"/>
      <c r="KKG17" s="333"/>
      <c r="KKH17" s="333"/>
      <c r="KKI17" s="333"/>
      <c r="KKJ17" s="333"/>
      <c r="KKK17" s="333"/>
      <c r="KKL17" s="333"/>
      <c r="KKM17" s="333"/>
      <c r="KKN17" s="333"/>
      <c r="KKO17" s="333"/>
      <c r="KKP17" s="333"/>
      <c r="KKQ17" s="333"/>
      <c r="KKR17" s="333"/>
      <c r="KKS17" s="333"/>
      <c r="KKT17" s="333"/>
      <c r="KKU17" s="333"/>
      <c r="KKV17" s="333"/>
      <c r="KKW17" s="333"/>
      <c r="KKX17" s="333"/>
      <c r="KKY17" s="333"/>
      <c r="KKZ17" s="333"/>
      <c r="KLA17" s="333"/>
      <c r="KLB17" s="333"/>
      <c r="KLC17" s="333"/>
      <c r="KLD17" s="333"/>
      <c r="KLE17" s="333"/>
      <c r="KLF17" s="333"/>
      <c r="KLG17" s="333"/>
      <c r="KLH17" s="333"/>
      <c r="KLI17" s="333"/>
      <c r="KLJ17" s="333"/>
      <c r="KLK17" s="333"/>
      <c r="KLL17" s="333"/>
      <c r="KLM17" s="333"/>
      <c r="KLN17" s="333"/>
      <c r="KLO17" s="333"/>
      <c r="KLP17" s="333"/>
      <c r="KLQ17" s="333"/>
      <c r="KLR17" s="333"/>
      <c r="KLS17" s="333"/>
      <c r="KLT17" s="333"/>
      <c r="KLU17" s="333"/>
      <c r="KLV17" s="333"/>
      <c r="KLW17" s="333"/>
      <c r="KLX17" s="333"/>
      <c r="KLY17" s="333"/>
      <c r="KLZ17" s="333"/>
      <c r="KMA17" s="333"/>
      <c r="KMB17" s="333"/>
      <c r="KMC17" s="333"/>
      <c r="KMD17" s="333"/>
      <c r="KME17" s="333"/>
      <c r="KMF17" s="333"/>
      <c r="KMG17" s="333"/>
      <c r="KMH17" s="333"/>
      <c r="KMI17" s="333"/>
      <c r="KMJ17" s="333"/>
      <c r="KMK17" s="333"/>
      <c r="KML17" s="333"/>
      <c r="KMM17" s="333"/>
      <c r="KMN17" s="333"/>
      <c r="KMO17" s="333"/>
      <c r="KMP17" s="333"/>
      <c r="KMQ17" s="333"/>
      <c r="KMR17" s="333"/>
      <c r="KMS17" s="333"/>
      <c r="KMT17" s="333"/>
      <c r="KMU17" s="333"/>
      <c r="KMV17" s="333"/>
      <c r="KMW17" s="333"/>
      <c r="KMX17" s="333"/>
      <c r="KMY17" s="333"/>
      <c r="KMZ17" s="333"/>
      <c r="KNA17" s="333"/>
      <c r="KNB17" s="333"/>
      <c r="KNC17" s="333"/>
      <c r="KND17" s="333"/>
      <c r="KNE17" s="333"/>
      <c r="KNF17" s="333"/>
      <c r="KNG17" s="333"/>
      <c r="KNH17" s="333"/>
      <c r="KNI17" s="333"/>
      <c r="KNJ17" s="333"/>
      <c r="KNK17" s="333"/>
      <c r="KNL17" s="333"/>
      <c r="KNM17" s="333"/>
      <c r="KNN17" s="333"/>
      <c r="KNO17" s="333"/>
      <c r="KNP17" s="333"/>
      <c r="KNQ17" s="333"/>
      <c r="KNR17" s="333"/>
      <c r="KNS17" s="333"/>
      <c r="KNT17" s="333"/>
      <c r="KNU17" s="333"/>
      <c r="KNV17" s="333"/>
      <c r="KNW17" s="333"/>
      <c r="KNX17" s="333"/>
      <c r="KNY17" s="333"/>
      <c r="KNZ17" s="333"/>
      <c r="KOA17" s="333"/>
      <c r="KOB17" s="333"/>
      <c r="KOC17" s="333"/>
      <c r="KOD17" s="333"/>
      <c r="KOE17" s="333"/>
      <c r="KOF17" s="333"/>
      <c r="KOG17" s="333"/>
      <c r="KOH17" s="333"/>
      <c r="KOI17" s="333"/>
      <c r="KOJ17" s="333"/>
      <c r="KOK17" s="333"/>
      <c r="KOL17" s="333"/>
      <c r="KOM17" s="333"/>
      <c r="KON17" s="333"/>
      <c r="KOO17" s="333"/>
      <c r="KOP17" s="333"/>
      <c r="KOQ17" s="333"/>
      <c r="KOR17" s="333"/>
      <c r="KOS17" s="333"/>
      <c r="KOT17" s="333"/>
      <c r="KOU17" s="333"/>
      <c r="KOV17" s="333"/>
      <c r="KOW17" s="333"/>
      <c r="KOX17" s="333"/>
      <c r="KOY17" s="333"/>
      <c r="KOZ17" s="333"/>
      <c r="KPA17" s="333"/>
      <c r="KPB17" s="333"/>
      <c r="KPC17" s="333"/>
      <c r="KPD17" s="333"/>
      <c r="KPE17" s="333"/>
      <c r="KPF17" s="333"/>
      <c r="KPG17" s="333"/>
      <c r="KPH17" s="333"/>
      <c r="KPI17" s="333"/>
      <c r="KPJ17" s="333"/>
      <c r="KPK17" s="333"/>
      <c r="KPL17" s="333"/>
      <c r="KPM17" s="333"/>
      <c r="KPN17" s="333"/>
      <c r="KPO17" s="333"/>
      <c r="KPP17" s="333"/>
      <c r="KPQ17" s="333"/>
      <c r="KPR17" s="333"/>
      <c r="KPS17" s="333"/>
      <c r="KPT17" s="333"/>
      <c r="KPU17" s="333"/>
      <c r="KPV17" s="333"/>
      <c r="KPW17" s="333"/>
      <c r="KPX17" s="333"/>
      <c r="KPY17" s="333"/>
      <c r="KPZ17" s="333"/>
      <c r="KQA17" s="333"/>
      <c r="KQB17" s="333"/>
      <c r="KQC17" s="333"/>
      <c r="KQD17" s="333"/>
      <c r="KQE17" s="333"/>
      <c r="KQF17" s="333"/>
      <c r="KQG17" s="333"/>
      <c r="KQH17" s="333"/>
      <c r="KQI17" s="333"/>
      <c r="KQJ17" s="333"/>
      <c r="KQK17" s="333"/>
      <c r="KQL17" s="333"/>
      <c r="KQM17" s="333"/>
      <c r="KQN17" s="333"/>
      <c r="KQO17" s="333"/>
      <c r="KQP17" s="333"/>
      <c r="KQQ17" s="333"/>
      <c r="KQR17" s="333"/>
      <c r="KQS17" s="333"/>
      <c r="KQT17" s="333"/>
      <c r="KQU17" s="333"/>
      <c r="KQV17" s="333"/>
      <c r="KQW17" s="333"/>
      <c r="KQX17" s="333"/>
      <c r="KQY17" s="333"/>
      <c r="KQZ17" s="333"/>
      <c r="KRA17" s="333"/>
      <c r="KRB17" s="333"/>
      <c r="KRC17" s="333"/>
      <c r="KRD17" s="333"/>
      <c r="KRE17" s="333"/>
      <c r="KRF17" s="333"/>
      <c r="KRG17" s="333"/>
      <c r="KRH17" s="333"/>
      <c r="KRI17" s="333"/>
      <c r="KRJ17" s="333"/>
      <c r="KRK17" s="333"/>
      <c r="KRL17" s="333"/>
      <c r="KRM17" s="333"/>
      <c r="KRN17" s="333"/>
      <c r="KRO17" s="333"/>
      <c r="KRP17" s="333"/>
      <c r="KRQ17" s="333"/>
      <c r="KRR17" s="333"/>
      <c r="KRS17" s="333"/>
      <c r="KRT17" s="333"/>
      <c r="KRU17" s="333"/>
      <c r="KRV17" s="333"/>
      <c r="KRW17" s="333"/>
      <c r="KRX17" s="333"/>
      <c r="KRY17" s="333"/>
      <c r="KRZ17" s="333"/>
      <c r="KSA17" s="333"/>
      <c r="KSB17" s="333"/>
      <c r="KSC17" s="333"/>
      <c r="KSD17" s="333"/>
      <c r="KSE17" s="333"/>
      <c r="KSF17" s="333"/>
      <c r="KSG17" s="333"/>
      <c r="KSH17" s="333"/>
      <c r="KSI17" s="333"/>
      <c r="KSJ17" s="333"/>
      <c r="KSK17" s="333"/>
      <c r="KSL17" s="333"/>
      <c r="KSM17" s="333"/>
      <c r="KSN17" s="333"/>
      <c r="KSO17" s="333"/>
      <c r="KSP17" s="333"/>
      <c r="KSQ17" s="333"/>
      <c r="KSR17" s="333"/>
      <c r="KSS17" s="333"/>
      <c r="KST17" s="333"/>
      <c r="KSU17" s="333"/>
      <c r="KSV17" s="333"/>
      <c r="KSW17" s="333"/>
      <c r="KSX17" s="333"/>
      <c r="KSY17" s="333"/>
      <c r="KSZ17" s="333"/>
      <c r="KTA17" s="333"/>
      <c r="KTB17" s="333"/>
      <c r="KTC17" s="333"/>
      <c r="KTD17" s="333"/>
      <c r="KTE17" s="333"/>
      <c r="KTF17" s="333"/>
      <c r="KTG17" s="333"/>
      <c r="KTH17" s="333"/>
      <c r="KTI17" s="333"/>
      <c r="KTJ17" s="333"/>
      <c r="KTK17" s="333"/>
      <c r="KTL17" s="333"/>
      <c r="KTM17" s="333"/>
      <c r="KTN17" s="333"/>
      <c r="KTO17" s="333"/>
      <c r="KTP17" s="333"/>
      <c r="KTQ17" s="333"/>
      <c r="KTR17" s="333"/>
      <c r="KTS17" s="333"/>
      <c r="KTT17" s="333"/>
      <c r="KTU17" s="333"/>
      <c r="KTV17" s="333"/>
      <c r="KTW17" s="333"/>
      <c r="KTX17" s="333"/>
      <c r="KTY17" s="333"/>
      <c r="KTZ17" s="333"/>
      <c r="KUA17" s="333"/>
      <c r="KUB17" s="333"/>
      <c r="KUC17" s="333"/>
      <c r="KUD17" s="333"/>
      <c r="KUE17" s="333"/>
      <c r="KUF17" s="333"/>
      <c r="KUG17" s="333"/>
      <c r="KUH17" s="333"/>
      <c r="KUI17" s="333"/>
      <c r="KUJ17" s="333"/>
      <c r="KUK17" s="333"/>
      <c r="KUL17" s="333"/>
      <c r="KUM17" s="333"/>
      <c r="KUN17" s="333"/>
      <c r="KUO17" s="333"/>
      <c r="KUP17" s="333"/>
      <c r="KUQ17" s="333"/>
      <c r="KUR17" s="333"/>
      <c r="KUS17" s="333"/>
      <c r="KUT17" s="333"/>
      <c r="KUU17" s="333"/>
      <c r="KUV17" s="333"/>
      <c r="KUW17" s="333"/>
      <c r="KUX17" s="333"/>
      <c r="KUY17" s="333"/>
      <c r="KUZ17" s="333"/>
      <c r="KVA17" s="333"/>
      <c r="KVB17" s="333"/>
      <c r="KVC17" s="333"/>
      <c r="KVD17" s="333"/>
      <c r="KVE17" s="333"/>
      <c r="KVF17" s="333"/>
      <c r="KVG17" s="333"/>
      <c r="KVH17" s="333"/>
      <c r="KVI17" s="333"/>
      <c r="KVJ17" s="333"/>
      <c r="KVK17" s="333"/>
      <c r="KVL17" s="333"/>
      <c r="KVM17" s="333"/>
      <c r="KVN17" s="333"/>
      <c r="KVO17" s="333"/>
      <c r="KVP17" s="333"/>
      <c r="KVQ17" s="333"/>
      <c r="KVR17" s="333"/>
      <c r="KVS17" s="333"/>
      <c r="KVT17" s="333"/>
      <c r="KVU17" s="333"/>
      <c r="KVV17" s="333"/>
      <c r="KVW17" s="333"/>
      <c r="KVX17" s="333"/>
      <c r="KVY17" s="333"/>
      <c r="KVZ17" s="333"/>
      <c r="KWA17" s="333"/>
      <c r="KWB17" s="333"/>
      <c r="KWC17" s="333"/>
      <c r="KWD17" s="333"/>
      <c r="KWE17" s="333"/>
      <c r="KWF17" s="333"/>
      <c r="KWG17" s="333"/>
      <c r="KWH17" s="333"/>
      <c r="KWI17" s="333"/>
      <c r="KWJ17" s="333"/>
      <c r="KWK17" s="333"/>
      <c r="KWL17" s="333"/>
      <c r="KWM17" s="333"/>
      <c r="KWN17" s="333"/>
      <c r="KWO17" s="333"/>
      <c r="KWP17" s="333"/>
      <c r="KWQ17" s="333"/>
      <c r="KWR17" s="333"/>
      <c r="KWS17" s="333"/>
      <c r="KWT17" s="333"/>
      <c r="KWU17" s="333"/>
      <c r="KWV17" s="333"/>
      <c r="KWW17" s="333"/>
      <c r="KWX17" s="333"/>
      <c r="KWY17" s="333"/>
      <c r="KWZ17" s="333"/>
      <c r="KXA17" s="333"/>
      <c r="KXB17" s="333"/>
      <c r="KXC17" s="333"/>
      <c r="KXD17" s="333"/>
      <c r="KXE17" s="333"/>
      <c r="KXF17" s="333"/>
      <c r="KXG17" s="333"/>
      <c r="KXH17" s="333"/>
      <c r="KXI17" s="333"/>
      <c r="KXJ17" s="333"/>
      <c r="KXK17" s="333"/>
      <c r="KXL17" s="333"/>
      <c r="KXM17" s="333"/>
      <c r="KXN17" s="333"/>
      <c r="KXO17" s="333"/>
      <c r="KXP17" s="333"/>
      <c r="KXQ17" s="333"/>
      <c r="KXR17" s="333"/>
      <c r="KXS17" s="333"/>
      <c r="KXT17" s="333"/>
      <c r="KXU17" s="333"/>
      <c r="KXV17" s="333"/>
      <c r="KXW17" s="333"/>
      <c r="KXX17" s="333"/>
      <c r="KXY17" s="333"/>
      <c r="KXZ17" s="333"/>
      <c r="KYA17" s="333"/>
      <c r="KYB17" s="333"/>
      <c r="KYC17" s="333"/>
      <c r="KYD17" s="333"/>
      <c r="KYE17" s="333"/>
      <c r="KYF17" s="333"/>
      <c r="KYG17" s="333"/>
      <c r="KYH17" s="333"/>
      <c r="KYI17" s="333"/>
      <c r="KYJ17" s="333"/>
      <c r="KYK17" s="333"/>
      <c r="KYL17" s="333"/>
      <c r="KYM17" s="333"/>
      <c r="KYN17" s="333"/>
      <c r="KYO17" s="333"/>
      <c r="KYP17" s="333"/>
      <c r="KYQ17" s="333"/>
      <c r="KYR17" s="333"/>
      <c r="KYS17" s="333"/>
      <c r="KYT17" s="333"/>
      <c r="KYU17" s="333"/>
      <c r="KYV17" s="333"/>
      <c r="KYW17" s="333"/>
      <c r="KYX17" s="333"/>
      <c r="KYY17" s="333"/>
      <c r="KYZ17" s="333"/>
      <c r="KZA17" s="333"/>
      <c r="KZB17" s="333"/>
      <c r="KZC17" s="333"/>
      <c r="KZD17" s="333"/>
      <c r="KZE17" s="333"/>
      <c r="KZF17" s="333"/>
      <c r="KZG17" s="333"/>
      <c r="KZH17" s="333"/>
      <c r="KZI17" s="333"/>
      <c r="KZJ17" s="333"/>
      <c r="KZK17" s="333"/>
      <c r="KZL17" s="333"/>
      <c r="KZM17" s="333"/>
      <c r="KZN17" s="333"/>
      <c r="KZO17" s="333"/>
      <c r="KZP17" s="333"/>
      <c r="KZQ17" s="333"/>
      <c r="KZR17" s="333"/>
      <c r="KZS17" s="333"/>
      <c r="KZT17" s="333"/>
      <c r="KZU17" s="333"/>
      <c r="KZV17" s="333"/>
      <c r="KZW17" s="333"/>
      <c r="KZX17" s="333"/>
      <c r="KZY17" s="333"/>
      <c r="KZZ17" s="333"/>
      <c r="LAA17" s="333"/>
      <c r="LAB17" s="333"/>
      <c r="LAC17" s="333"/>
      <c r="LAD17" s="333"/>
      <c r="LAE17" s="333"/>
      <c r="LAF17" s="333"/>
      <c r="LAG17" s="333"/>
      <c r="LAH17" s="333"/>
      <c r="LAI17" s="333"/>
      <c r="LAJ17" s="333"/>
      <c r="LAK17" s="333"/>
      <c r="LAL17" s="333"/>
      <c r="LAM17" s="333"/>
      <c r="LAN17" s="333"/>
      <c r="LAO17" s="333"/>
      <c r="LAP17" s="333"/>
      <c r="LAQ17" s="333"/>
      <c r="LAR17" s="333"/>
      <c r="LAS17" s="333"/>
      <c r="LAT17" s="333"/>
      <c r="LAU17" s="333"/>
      <c r="LAV17" s="333"/>
      <c r="LAW17" s="333"/>
      <c r="LAX17" s="333"/>
      <c r="LAY17" s="333"/>
      <c r="LAZ17" s="333"/>
      <c r="LBA17" s="333"/>
      <c r="LBB17" s="333"/>
      <c r="LBC17" s="333"/>
      <c r="LBD17" s="333"/>
      <c r="LBE17" s="333"/>
      <c r="LBF17" s="333"/>
      <c r="LBG17" s="333"/>
      <c r="LBH17" s="333"/>
      <c r="LBI17" s="333"/>
      <c r="LBJ17" s="333"/>
      <c r="LBK17" s="333"/>
      <c r="LBL17" s="333"/>
      <c r="LBM17" s="333"/>
      <c r="LBN17" s="333"/>
      <c r="LBO17" s="333"/>
      <c r="LBP17" s="333"/>
      <c r="LBQ17" s="333"/>
      <c r="LBR17" s="333"/>
      <c r="LBS17" s="333"/>
      <c r="LBT17" s="333"/>
      <c r="LBU17" s="333"/>
      <c r="LBV17" s="333"/>
      <c r="LBW17" s="333"/>
      <c r="LBX17" s="333"/>
      <c r="LBY17" s="333"/>
      <c r="LBZ17" s="333"/>
      <c r="LCA17" s="333"/>
      <c r="LCB17" s="333"/>
      <c r="LCC17" s="333"/>
      <c r="LCD17" s="333"/>
      <c r="LCE17" s="333"/>
      <c r="LCF17" s="333"/>
      <c r="LCG17" s="333"/>
      <c r="LCH17" s="333"/>
      <c r="LCI17" s="333"/>
      <c r="LCJ17" s="333"/>
      <c r="LCK17" s="333"/>
      <c r="LCL17" s="333"/>
      <c r="LCM17" s="333"/>
      <c r="LCN17" s="333"/>
      <c r="LCO17" s="333"/>
      <c r="LCP17" s="333"/>
      <c r="LCQ17" s="333"/>
      <c r="LCR17" s="333"/>
      <c r="LCS17" s="333"/>
      <c r="LCT17" s="333"/>
      <c r="LCU17" s="333"/>
      <c r="LCV17" s="333"/>
      <c r="LCW17" s="333"/>
      <c r="LCX17" s="333"/>
      <c r="LCY17" s="333"/>
      <c r="LCZ17" s="333"/>
      <c r="LDA17" s="333"/>
      <c r="LDB17" s="333"/>
      <c r="LDC17" s="333"/>
      <c r="LDD17" s="333"/>
      <c r="LDE17" s="333"/>
      <c r="LDF17" s="333"/>
      <c r="LDG17" s="333"/>
      <c r="LDH17" s="333"/>
      <c r="LDI17" s="333"/>
      <c r="LDJ17" s="333"/>
      <c r="LDK17" s="333"/>
      <c r="LDL17" s="333"/>
      <c r="LDM17" s="333"/>
      <c r="LDN17" s="333"/>
      <c r="LDO17" s="333"/>
      <c r="LDP17" s="333"/>
      <c r="LDQ17" s="333"/>
      <c r="LDR17" s="333"/>
      <c r="LDS17" s="333"/>
      <c r="LDT17" s="333"/>
      <c r="LDU17" s="333"/>
      <c r="LDV17" s="333"/>
      <c r="LDW17" s="333"/>
      <c r="LDX17" s="333"/>
      <c r="LDY17" s="333"/>
      <c r="LDZ17" s="333"/>
      <c r="LEA17" s="333"/>
      <c r="LEB17" s="333"/>
      <c r="LEC17" s="333"/>
      <c r="LED17" s="333"/>
      <c r="LEE17" s="333"/>
      <c r="LEF17" s="333"/>
      <c r="LEG17" s="333"/>
      <c r="LEH17" s="333"/>
      <c r="LEI17" s="333"/>
      <c r="LEJ17" s="333"/>
      <c r="LEK17" s="333"/>
      <c r="LEL17" s="333"/>
      <c r="LEM17" s="333"/>
      <c r="LEN17" s="333"/>
      <c r="LEO17" s="333"/>
      <c r="LEP17" s="333"/>
      <c r="LEQ17" s="333"/>
      <c r="LER17" s="333"/>
      <c r="LES17" s="333"/>
      <c r="LET17" s="333"/>
      <c r="LEU17" s="333"/>
      <c r="LEV17" s="333"/>
      <c r="LEW17" s="333"/>
      <c r="LEX17" s="333"/>
      <c r="LEY17" s="333"/>
      <c r="LEZ17" s="333"/>
      <c r="LFA17" s="333"/>
      <c r="LFB17" s="333"/>
      <c r="LFC17" s="333"/>
      <c r="LFD17" s="333"/>
      <c r="LFE17" s="333"/>
      <c r="LFF17" s="333"/>
      <c r="LFG17" s="333"/>
      <c r="LFH17" s="333"/>
      <c r="LFI17" s="333"/>
      <c r="LFJ17" s="333"/>
      <c r="LFK17" s="333"/>
      <c r="LFL17" s="333"/>
      <c r="LFM17" s="333"/>
      <c r="LFN17" s="333"/>
      <c r="LFO17" s="333"/>
      <c r="LFP17" s="333"/>
      <c r="LFQ17" s="333"/>
      <c r="LFR17" s="333"/>
      <c r="LFS17" s="333"/>
      <c r="LFT17" s="333"/>
      <c r="LFU17" s="333"/>
      <c r="LFV17" s="333"/>
      <c r="LFW17" s="333"/>
      <c r="LFX17" s="333"/>
      <c r="LFY17" s="333"/>
      <c r="LFZ17" s="333"/>
      <c r="LGA17" s="333"/>
      <c r="LGB17" s="333"/>
      <c r="LGC17" s="333"/>
      <c r="LGD17" s="333"/>
      <c r="LGE17" s="333"/>
      <c r="LGF17" s="333"/>
      <c r="LGG17" s="333"/>
      <c r="LGH17" s="333"/>
      <c r="LGI17" s="333"/>
      <c r="LGJ17" s="333"/>
      <c r="LGK17" s="333"/>
      <c r="LGL17" s="333"/>
      <c r="LGM17" s="333"/>
      <c r="LGN17" s="333"/>
      <c r="LGO17" s="333"/>
      <c r="LGP17" s="333"/>
      <c r="LGQ17" s="333"/>
      <c r="LGR17" s="333"/>
      <c r="LGS17" s="333"/>
      <c r="LGT17" s="333"/>
      <c r="LGU17" s="333"/>
      <c r="LGV17" s="333"/>
      <c r="LGW17" s="333"/>
      <c r="LGX17" s="333"/>
      <c r="LGY17" s="333"/>
      <c r="LGZ17" s="333"/>
      <c r="LHA17" s="333"/>
      <c r="LHB17" s="333"/>
      <c r="LHC17" s="333"/>
      <c r="LHD17" s="333"/>
      <c r="LHE17" s="333"/>
      <c r="LHF17" s="333"/>
      <c r="LHG17" s="333"/>
      <c r="LHH17" s="333"/>
      <c r="LHI17" s="333"/>
      <c r="LHJ17" s="333"/>
      <c r="LHK17" s="333"/>
      <c r="LHL17" s="333"/>
      <c r="LHM17" s="333"/>
      <c r="LHN17" s="333"/>
      <c r="LHO17" s="333"/>
      <c r="LHP17" s="333"/>
      <c r="LHQ17" s="333"/>
      <c r="LHR17" s="333"/>
      <c r="LHS17" s="333"/>
      <c r="LHT17" s="333"/>
      <c r="LHU17" s="333"/>
      <c r="LHV17" s="333"/>
      <c r="LHW17" s="333"/>
      <c r="LHX17" s="333"/>
      <c r="LHY17" s="333"/>
      <c r="LHZ17" s="333"/>
      <c r="LIA17" s="333"/>
      <c r="LIB17" s="333"/>
      <c r="LIC17" s="333"/>
      <c r="LID17" s="333"/>
      <c r="LIE17" s="333"/>
      <c r="LIF17" s="333"/>
      <c r="LIG17" s="333"/>
      <c r="LIH17" s="333"/>
      <c r="LII17" s="333"/>
      <c r="LIJ17" s="333"/>
      <c r="LIK17" s="333"/>
      <c r="LIL17" s="333"/>
      <c r="LIM17" s="333"/>
      <c r="LIN17" s="333"/>
      <c r="LIO17" s="333"/>
      <c r="LIP17" s="333"/>
      <c r="LIQ17" s="333"/>
      <c r="LIR17" s="333"/>
      <c r="LIS17" s="333"/>
      <c r="LIT17" s="333"/>
      <c r="LIU17" s="333"/>
      <c r="LIV17" s="333"/>
      <c r="LIW17" s="333"/>
      <c r="LIX17" s="333"/>
      <c r="LIY17" s="333"/>
      <c r="LIZ17" s="333"/>
      <c r="LJA17" s="333"/>
      <c r="LJB17" s="333"/>
      <c r="LJC17" s="333"/>
      <c r="LJD17" s="333"/>
      <c r="LJE17" s="333"/>
      <c r="LJF17" s="333"/>
      <c r="LJG17" s="333"/>
      <c r="LJH17" s="333"/>
      <c r="LJI17" s="333"/>
      <c r="LJJ17" s="333"/>
      <c r="LJK17" s="333"/>
      <c r="LJL17" s="333"/>
      <c r="LJM17" s="333"/>
      <c r="LJN17" s="333"/>
      <c r="LJO17" s="333"/>
      <c r="LJP17" s="333"/>
      <c r="LJQ17" s="333"/>
      <c r="LJR17" s="333"/>
      <c r="LJS17" s="333"/>
      <c r="LJT17" s="333"/>
      <c r="LJU17" s="333"/>
      <c r="LJV17" s="333"/>
      <c r="LJW17" s="333"/>
      <c r="LJX17" s="333"/>
      <c r="LJY17" s="333"/>
      <c r="LJZ17" s="333"/>
      <c r="LKA17" s="333"/>
      <c r="LKB17" s="333"/>
      <c r="LKC17" s="333"/>
      <c r="LKD17" s="333"/>
      <c r="LKE17" s="333"/>
      <c r="LKF17" s="333"/>
      <c r="LKG17" s="333"/>
      <c r="LKH17" s="333"/>
      <c r="LKI17" s="333"/>
      <c r="LKJ17" s="333"/>
      <c r="LKK17" s="333"/>
      <c r="LKL17" s="333"/>
      <c r="LKM17" s="333"/>
      <c r="LKN17" s="333"/>
      <c r="LKO17" s="333"/>
      <c r="LKP17" s="333"/>
      <c r="LKQ17" s="333"/>
      <c r="LKR17" s="333"/>
      <c r="LKS17" s="333"/>
      <c r="LKT17" s="333"/>
      <c r="LKU17" s="333"/>
      <c r="LKV17" s="333"/>
      <c r="LKW17" s="333"/>
      <c r="LKX17" s="333"/>
      <c r="LKY17" s="333"/>
      <c r="LKZ17" s="333"/>
      <c r="LLA17" s="333"/>
      <c r="LLB17" s="333"/>
      <c r="LLC17" s="333"/>
      <c r="LLD17" s="333"/>
      <c r="LLE17" s="333"/>
      <c r="LLF17" s="333"/>
      <c r="LLG17" s="333"/>
      <c r="LLH17" s="333"/>
      <c r="LLI17" s="333"/>
      <c r="LLJ17" s="333"/>
      <c r="LLK17" s="333"/>
      <c r="LLL17" s="333"/>
      <c r="LLM17" s="333"/>
      <c r="LLN17" s="333"/>
      <c r="LLO17" s="333"/>
      <c r="LLP17" s="333"/>
      <c r="LLQ17" s="333"/>
      <c r="LLR17" s="333"/>
      <c r="LLS17" s="333"/>
      <c r="LLT17" s="333"/>
      <c r="LLU17" s="333"/>
      <c r="LLV17" s="333"/>
      <c r="LLW17" s="333"/>
      <c r="LLX17" s="333"/>
      <c r="LLY17" s="333"/>
      <c r="LLZ17" s="333"/>
      <c r="LMA17" s="333"/>
      <c r="LMB17" s="333"/>
      <c r="LMC17" s="333"/>
      <c r="LMD17" s="333"/>
      <c r="LME17" s="333"/>
      <c r="LMF17" s="333"/>
      <c r="LMG17" s="333"/>
      <c r="LMH17" s="333"/>
      <c r="LMI17" s="333"/>
      <c r="LMJ17" s="333"/>
      <c r="LMK17" s="333"/>
      <c r="LML17" s="333"/>
      <c r="LMM17" s="333"/>
      <c r="LMN17" s="333"/>
      <c r="LMO17" s="333"/>
      <c r="LMP17" s="333"/>
      <c r="LMQ17" s="333"/>
      <c r="LMR17" s="333"/>
      <c r="LMS17" s="333"/>
      <c r="LMT17" s="333"/>
      <c r="LMU17" s="333"/>
      <c r="LMV17" s="333"/>
      <c r="LMW17" s="333"/>
      <c r="LMX17" s="333"/>
      <c r="LMY17" s="333"/>
      <c r="LMZ17" s="333"/>
      <c r="LNA17" s="333"/>
      <c r="LNB17" s="333"/>
      <c r="LNC17" s="333"/>
      <c r="LND17" s="333"/>
      <c r="LNE17" s="333"/>
      <c r="LNF17" s="333"/>
      <c r="LNG17" s="333"/>
      <c r="LNH17" s="333"/>
      <c r="LNI17" s="333"/>
      <c r="LNJ17" s="333"/>
      <c r="LNK17" s="333"/>
      <c r="LNL17" s="333"/>
      <c r="LNM17" s="333"/>
      <c r="LNN17" s="333"/>
      <c r="LNO17" s="333"/>
      <c r="LNP17" s="333"/>
      <c r="LNQ17" s="333"/>
      <c r="LNR17" s="333"/>
      <c r="LNS17" s="333"/>
      <c r="LNT17" s="333"/>
      <c r="LNU17" s="333"/>
      <c r="LNV17" s="333"/>
      <c r="LNW17" s="333"/>
      <c r="LNX17" s="333"/>
      <c r="LNY17" s="333"/>
      <c r="LNZ17" s="333"/>
      <c r="LOA17" s="333"/>
      <c r="LOB17" s="333"/>
      <c r="LOC17" s="333"/>
      <c r="LOD17" s="333"/>
      <c r="LOE17" s="333"/>
      <c r="LOF17" s="333"/>
      <c r="LOG17" s="333"/>
      <c r="LOH17" s="333"/>
      <c r="LOI17" s="333"/>
      <c r="LOJ17" s="333"/>
      <c r="LOK17" s="333"/>
      <c r="LOL17" s="333"/>
      <c r="LOM17" s="333"/>
      <c r="LON17" s="333"/>
      <c r="LOO17" s="333"/>
      <c r="LOP17" s="333"/>
      <c r="LOQ17" s="333"/>
      <c r="LOR17" s="333"/>
      <c r="LOS17" s="333"/>
      <c r="LOT17" s="333"/>
      <c r="LOU17" s="333"/>
      <c r="LOV17" s="333"/>
      <c r="LOW17" s="333"/>
      <c r="LOX17" s="333"/>
      <c r="LOY17" s="333"/>
      <c r="LOZ17" s="333"/>
      <c r="LPA17" s="333"/>
      <c r="LPB17" s="333"/>
      <c r="LPC17" s="333"/>
      <c r="LPD17" s="333"/>
      <c r="LPE17" s="333"/>
      <c r="LPF17" s="333"/>
      <c r="LPG17" s="333"/>
      <c r="LPH17" s="333"/>
      <c r="LPI17" s="333"/>
      <c r="LPJ17" s="333"/>
      <c r="LPK17" s="333"/>
      <c r="LPL17" s="333"/>
      <c r="LPM17" s="333"/>
      <c r="LPN17" s="333"/>
      <c r="LPO17" s="333"/>
      <c r="LPP17" s="333"/>
      <c r="LPQ17" s="333"/>
      <c r="LPR17" s="333"/>
      <c r="LPS17" s="333"/>
      <c r="LPT17" s="333"/>
      <c r="LPU17" s="333"/>
      <c r="LPV17" s="333"/>
      <c r="LPW17" s="333"/>
      <c r="LPX17" s="333"/>
      <c r="LPY17" s="333"/>
      <c r="LPZ17" s="333"/>
      <c r="LQA17" s="333"/>
      <c r="LQB17" s="333"/>
      <c r="LQC17" s="333"/>
      <c r="LQD17" s="333"/>
      <c r="LQE17" s="333"/>
      <c r="LQF17" s="333"/>
      <c r="LQG17" s="333"/>
      <c r="LQH17" s="333"/>
      <c r="LQI17" s="333"/>
      <c r="LQJ17" s="333"/>
      <c r="LQK17" s="333"/>
      <c r="LQL17" s="333"/>
      <c r="LQM17" s="333"/>
      <c r="LQN17" s="333"/>
      <c r="LQO17" s="333"/>
      <c r="LQP17" s="333"/>
      <c r="LQQ17" s="333"/>
      <c r="LQR17" s="333"/>
      <c r="LQS17" s="333"/>
      <c r="LQT17" s="333"/>
      <c r="LQU17" s="333"/>
      <c r="LQV17" s="333"/>
      <c r="LQW17" s="333"/>
      <c r="LQX17" s="333"/>
      <c r="LQY17" s="333"/>
      <c r="LQZ17" s="333"/>
      <c r="LRA17" s="333"/>
      <c r="LRB17" s="333"/>
      <c r="LRC17" s="333"/>
      <c r="LRD17" s="333"/>
      <c r="LRE17" s="333"/>
      <c r="LRF17" s="333"/>
      <c r="LRG17" s="333"/>
      <c r="LRH17" s="333"/>
      <c r="LRI17" s="333"/>
      <c r="LRJ17" s="333"/>
      <c r="LRK17" s="333"/>
      <c r="LRL17" s="333"/>
      <c r="LRM17" s="333"/>
      <c r="LRN17" s="333"/>
      <c r="LRO17" s="333"/>
      <c r="LRP17" s="333"/>
      <c r="LRQ17" s="333"/>
      <c r="LRR17" s="333"/>
      <c r="LRS17" s="333"/>
      <c r="LRT17" s="333"/>
      <c r="LRU17" s="333"/>
      <c r="LRV17" s="333"/>
      <c r="LRW17" s="333"/>
      <c r="LRX17" s="333"/>
      <c r="LRY17" s="333"/>
      <c r="LRZ17" s="333"/>
      <c r="LSA17" s="333"/>
      <c r="LSB17" s="333"/>
      <c r="LSC17" s="333"/>
      <c r="LSD17" s="333"/>
      <c r="LSE17" s="333"/>
      <c r="LSF17" s="333"/>
      <c r="LSG17" s="333"/>
      <c r="LSH17" s="333"/>
      <c r="LSI17" s="333"/>
      <c r="LSJ17" s="333"/>
      <c r="LSK17" s="333"/>
      <c r="LSL17" s="333"/>
      <c r="LSM17" s="333"/>
      <c r="LSN17" s="333"/>
      <c r="LSO17" s="333"/>
      <c r="LSP17" s="333"/>
      <c r="LSQ17" s="333"/>
      <c r="LSR17" s="333"/>
      <c r="LSS17" s="333"/>
      <c r="LST17" s="333"/>
      <c r="LSU17" s="333"/>
      <c r="LSV17" s="333"/>
      <c r="LSW17" s="333"/>
      <c r="LSX17" s="333"/>
      <c r="LSY17" s="333"/>
      <c r="LSZ17" s="333"/>
      <c r="LTA17" s="333"/>
      <c r="LTB17" s="333"/>
      <c r="LTC17" s="333"/>
      <c r="LTD17" s="333"/>
      <c r="LTE17" s="333"/>
      <c r="LTF17" s="333"/>
      <c r="LTG17" s="333"/>
      <c r="LTH17" s="333"/>
      <c r="LTI17" s="333"/>
      <c r="LTJ17" s="333"/>
      <c r="LTK17" s="333"/>
      <c r="LTL17" s="333"/>
      <c r="LTM17" s="333"/>
      <c r="LTN17" s="333"/>
      <c r="LTO17" s="333"/>
      <c r="LTP17" s="333"/>
      <c r="LTQ17" s="333"/>
      <c r="LTR17" s="333"/>
      <c r="LTS17" s="333"/>
      <c r="LTT17" s="333"/>
      <c r="LTU17" s="333"/>
      <c r="LTV17" s="333"/>
      <c r="LTW17" s="333"/>
      <c r="LTX17" s="333"/>
      <c r="LTY17" s="333"/>
      <c r="LTZ17" s="333"/>
      <c r="LUA17" s="333"/>
      <c r="LUB17" s="333"/>
      <c r="LUC17" s="333"/>
      <c r="LUD17" s="333"/>
      <c r="LUE17" s="333"/>
      <c r="LUF17" s="333"/>
      <c r="LUG17" s="333"/>
      <c r="LUH17" s="333"/>
      <c r="LUI17" s="333"/>
      <c r="LUJ17" s="333"/>
      <c r="LUK17" s="333"/>
      <c r="LUL17" s="333"/>
      <c r="LUM17" s="333"/>
      <c r="LUN17" s="333"/>
      <c r="LUO17" s="333"/>
      <c r="LUP17" s="333"/>
      <c r="LUQ17" s="333"/>
      <c r="LUR17" s="333"/>
      <c r="LUS17" s="333"/>
      <c r="LUT17" s="333"/>
      <c r="LUU17" s="333"/>
      <c r="LUV17" s="333"/>
      <c r="LUW17" s="333"/>
      <c r="LUX17" s="333"/>
      <c r="LUY17" s="333"/>
      <c r="LUZ17" s="333"/>
      <c r="LVA17" s="333"/>
      <c r="LVB17" s="333"/>
      <c r="LVC17" s="333"/>
      <c r="LVD17" s="333"/>
      <c r="LVE17" s="333"/>
      <c r="LVF17" s="333"/>
      <c r="LVG17" s="333"/>
      <c r="LVH17" s="333"/>
      <c r="LVI17" s="333"/>
      <c r="LVJ17" s="333"/>
      <c r="LVK17" s="333"/>
      <c r="LVL17" s="333"/>
      <c r="LVM17" s="333"/>
      <c r="LVN17" s="333"/>
      <c r="LVO17" s="333"/>
      <c r="LVP17" s="333"/>
      <c r="LVQ17" s="333"/>
      <c r="LVR17" s="333"/>
      <c r="LVS17" s="333"/>
      <c r="LVT17" s="333"/>
      <c r="LVU17" s="333"/>
      <c r="LVV17" s="333"/>
      <c r="LVW17" s="333"/>
      <c r="LVX17" s="333"/>
      <c r="LVY17" s="333"/>
      <c r="LVZ17" s="333"/>
      <c r="LWA17" s="333"/>
      <c r="LWB17" s="333"/>
      <c r="LWC17" s="333"/>
      <c r="LWD17" s="333"/>
      <c r="LWE17" s="333"/>
      <c r="LWF17" s="333"/>
      <c r="LWG17" s="333"/>
      <c r="LWH17" s="333"/>
      <c r="LWI17" s="333"/>
      <c r="LWJ17" s="333"/>
      <c r="LWK17" s="333"/>
      <c r="LWL17" s="333"/>
      <c r="LWM17" s="333"/>
      <c r="LWN17" s="333"/>
      <c r="LWO17" s="333"/>
      <c r="LWP17" s="333"/>
      <c r="LWQ17" s="333"/>
      <c r="LWR17" s="333"/>
      <c r="LWS17" s="333"/>
      <c r="LWT17" s="333"/>
      <c r="LWU17" s="333"/>
      <c r="LWV17" s="333"/>
      <c r="LWW17" s="333"/>
      <c r="LWX17" s="333"/>
      <c r="LWY17" s="333"/>
      <c r="LWZ17" s="333"/>
      <c r="LXA17" s="333"/>
      <c r="LXB17" s="333"/>
      <c r="LXC17" s="333"/>
      <c r="LXD17" s="333"/>
      <c r="LXE17" s="333"/>
      <c r="LXF17" s="333"/>
      <c r="LXG17" s="333"/>
      <c r="LXH17" s="333"/>
      <c r="LXI17" s="333"/>
      <c r="LXJ17" s="333"/>
      <c r="LXK17" s="333"/>
      <c r="LXL17" s="333"/>
      <c r="LXM17" s="333"/>
      <c r="LXN17" s="333"/>
      <c r="LXO17" s="333"/>
      <c r="LXP17" s="333"/>
      <c r="LXQ17" s="333"/>
      <c r="LXR17" s="333"/>
      <c r="LXS17" s="333"/>
      <c r="LXT17" s="333"/>
      <c r="LXU17" s="333"/>
      <c r="LXV17" s="333"/>
      <c r="LXW17" s="333"/>
      <c r="LXX17" s="333"/>
      <c r="LXY17" s="333"/>
      <c r="LXZ17" s="333"/>
      <c r="LYA17" s="333"/>
      <c r="LYB17" s="333"/>
      <c r="LYC17" s="333"/>
      <c r="LYD17" s="333"/>
      <c r="LYE17" s="333"/>
      <c r="LYF17" s="333"/>
      <c r="LYG17" s="333"/>
      <c r="LYH17" s="333"/>
      <c r="LYI17" s="333"/>
      <c r="LYJ17" s="333"/>
      <c r="LYK17" s="333"/>
      <c r="LYL17" s="333"/>
      <c r="LYM17" s="333"/>
      <c r="LYN17" s="333"/>
      <c r="LYO17" s="333"/>
      <c r="LYP17" s="333"/>
      <c r="LYQ17" s="333"/>
      <c r="LYR17" s="333"/>
      <c r="LYS17" s="333"/>
      <c r="LYT17" s="333"/>
      <c r="LYU17" s="333"/>
      <c r="LYV17" s="333"/>
      <c r="LYW17" s="333"/>
      <c r="LYX17" s="333"/>
      <c r="LYY17" s="333"/>
      <c r="LYZ17" s="333"/>
      <c r="LZA17" s="333"/>
      <c r="LZB17" s="333"/>
      <c r="LZC17" s="333"/>
      <c r="LZD17" s="333"/>
      <c r="LZE17" s="333"/>
      <c r="LZF17" s="333"/>
      <c r="LZG17" s="333"/>
      <c r="LZH17" s="333"/>
      <c r="LZI17" s="333"/>
      <c r="LZJ17" s="333"/>
      <c r="LZK17" s="333"/>
      <c r="LZL17" s="333"/>
      <c r="LZM17" s="333"/>
      <c r="LZN17" s="333"/>
      <c r="LZO17" s="333"/>
      <c r="LZP17" s="333"/>
      <c r="LZQ17" s="333"/>
      <c r="LZR17" s="333"/>
      <c r="LZS17" s="333"/>
      <c r="LZT17" s="333"/>
      <c r="LZU17" s="333"/>
      <c r="LZV17" s="333"/>
      <c r="LZW17" s="333"/>
      <c r="LZX17" s="333"/>
      <c r="LZY17" s="333"/>
      <c r="LZZ17" s="333"/>
      <c r="MAA17" s="333"/>
      <c r="MAB17" s="333"/>
      <c r="MAC17" s="333"/>
      <c r="MAD17" s="333"/>
      <c r="MAE17" s="333"/>
      <c r="MAF17" s="333"/>
      <c r="MAG17" s="333"/>
      <c r="MAH17" s="333"/>
      <c r="MAI17" s="333"/>
      <c r="MAJ17" s="333"/>
      <c r="MAK17" s="333"/>
      <c r="MAL17" s="333"/>
      <c r="MAM17" s="333"/>
      <c r="MAN17" s="333"/>
      <c r="MAO17" s="333"/>
      <c r="MAP17" s="333"/>
      <c r="MAQ17" s="333"/>
      <c r="MAR17" s="333"/>
      <c r="MAS17" s="333"/>
      <c r="MAT17" s="333"/>
      <c r="MAU17" s="333"/>
      <c r="MAV17" s="333"/>
      <c r="MAW17" s="333"/>
      <c r="MAX17" s="333"/>
      <c r="MAY17" s="333"/>
      <c r="MAZ17" s="333"/>
      <c r="MBA17" s="333"/>
      <c r="MBB17" s="333"/>
      <c r="MBC17" s="333"/>
      <c r="MBD17" s="333"/>
      <c r="MBE17" s="333"/>
      <c r="MBF17" s="333"/>
      <c r="MBG17" s="333"/>
      <c r="MBH17" s="333"/>
      <c r="MBI17" s="333"/>
      <c r="MBJ17" s="333"/>
      <c r="MBK17" s="333"/>
      <c r="MBL17" s="333"/>
      <c r="MBM17" s="333"/>
      <c r="MBN17" s="333"/>
      <c r="MBO17" s="333"/>
      <c r="MBP17" s="333"/>
      <c r="MBQ17" s="333"/>
      <c r="MBR17" s="333"/>
      <c r="MBS17" s="333"/>
      <c r="MBT17" s="333"/>
      <c r="MBU17" s="333"/>
      <c r="MBV17" s="333"/>
      <c r="MBW17" s="333"/>
      <c r="MBX17" s="333"/>
      <c r="MBY17" s="333"/>
      <c r="MBZ17" s="333"/>
      <c r="MCA17" s="333"/>
      <c r="MCB17" s="333"/>
      <c r="MCC17" s="333"/>
      <c r="MCD17" s="333"/>
      <c r="MCE17" s="333"/>
      <c r="MCF17" s="333"/>
      <c r="MCG17" s="333"/>
      <c r="MCH17" s="333"/>
      <c r="MCI17" s="333"/>
      <c r="MCJ17" s="333"/>
      <c r="MCK17" s="333"/>
      <c r="MCL17" s="333"/>
      <c r="MCM17" s="333"/>
      <c r="MCN17" s="333"/>
      <c r="MCO17" s="333"/>
      <c r="MCP17" s="333"/>
      <c r="MCQ17" s="333"/>
      <c r="MCR17" s="333"/>
      <c r="MCS17" s="333"/>
      <c r="MCT17" s="333"/>
      <c r="MCU17" s="333"/>
      <c r="MCV17" s="333"/>
      <c r="MCW17" s="333"/>
      <c r="MCX17" s="333"/>
      <c r="MCY17" s="333"/>
      <c r="MCZ17" s="333"/>
      <c r="MDA17" s="333"/>
      <c r="MDB17" s="333"/>
      <c r="MDC17" s="333"/>
      <c r="MDD17" s="333"/>
      <c r="MDE17" s="333"/>
      <c r="MDF17" s="333"/>
      <c r="MDG17" s="333"/>
      <c r="MDH17" s="333"/>
      <c r="MDI17" s="333"/>
      <c r="MDJ17" s="333"/>
      <c r="MDK17" s="333"/>
      <c r="MDL17" s="333"/>
      <c r="MDM17" s="333"/>
      <c r="MDN17" s="333"/>
      <c r="MDO17" s="333"/>
      <c r="MDP17" s="333"/>
      <c r="MDQ17" s="333"/>
      <c r="MDR17" s="333"/>
      <c r="MDS17" s="333"/>
      <c r="MDT17" s="333"/>
      <c r="MDU17" s="333"/>
      <c r="MDV17" s="333"/>
      <c r="MDW17" s="333"/>
      <c r="MDX17" s="333"/>
      <c r="MDY17" s="333"/>
      <c r="MDZ17" s="333"/>
      <c r="MEA17" s="333"/>
      <c r="MEB17" s="333"/>
      <c r="MEC17" s="333"/>
      <c r="MED17" s="333"/>
      <c r="MEE17" s="333"/>
      <c r="MEF17" s="333"/>
      <c r="MEG17" s="333"/>
      <c r="MEH17" s="333"/>
      <c r="MEI17" s="333"/>
      <c r="MEJ17" s="333"/>
      <c r="MEK17" s="333"/>
      <c r="MEL17" s="333"/>
      <c r="MEM17" s="333"/>
      <c r="MEN17" s="333"/>
      <c r="MEO17" s="333"/>
      <c r="MEP17" s="333"/>
      <c r="MEQ17" s="333"/>
      <c r="MER17" s="333"/>
      <c r="MES17" s="333"/>
      <c r="MET17" s="333"/>
      <c r="MEU17" s="333"/>
      <c r="MEV17" s="333"/>
      <c r="MEW17" s="333"/>
      <c r="MEX17" s="333"/>
      <c r="MEY17" s="333"/>
      <c r="MEZ17" s="333"/>
      <c r="MFA17" s="333"/>
      <c r="MFB17" s="333"/>
      <c r="MFC17" s="333"/>
      <c r="MFD17" s="333"/>
      <c r="MFE17" s="333"/>
      <c r="MFF17" s="333"/>
      <c r="MFG17" s="333"/>
      <c r="MFH17" s="333"/>
      <c r="MFI17" s="333"/>
      <c r="MFJ17" s="333"/>
      <c r="MFK17" s="333"/>
      <c r="MFL17" s="333"/>
      <c r="MFM17" s="333"/>
      <c r="MFN17" s="333"/>
      <c r="MFO17" s="333"/>
      <c r="MFP17" s="333"/>
      <c r="MFQ17" s="333"/>
      <c r="MFR17" s="333"/>
      <c r="MFS17" s="333"/>
      <c r="MFT17" s="333"/>
      <c r="MFU17" s="333"/>
      <c r="MFV17" s="333"/>
      <c r="MFW17" s="333"/>
      <c r="MFX17" s="333"/>
      <c r="MFY17" s="333"/>
      <c r="MFZ17" s="333"/>
      <c r="MGA17" s="333"/>
      <c r="MGB17" s="333"/>
      <c r="MGC17" s="333"/>
      <c r="MGD17" s="333"/>
      <c r="MGE17" s="333"/>
      <c r="MGF17" s="333"/>
      <c r="MGG17" s="333"/>
      <c r="MGH17" s="333"/>
      <c r="MGI17" s="333"/>
      <c r="MGJ17" s="333"/>
      <c r="MGK17" s="333"/>
      <c r="MGL17" s="333"/>
      <c r="MGM17" s="333"/>
      <c r="MGN17" s="333"/>
      <c r="MGO17" s="333"/>
      <c r="MGP17" s="333"/>
      <c r="MGQ17" s="333"/>
      <c r="MGR17" s="333"/>
      <c r="MGS17" s="333"/>
      <c r="MGT17" s="333"/>
      <c r="MGU17" s="333"/>
      <c r="MGV17" s="333"/>
      <c r="MGW17" s="333"/>
      <c r="MGX17" s="333"/>
      <c r="MGY17" s="333"/>
      <c r="MGZ17" s="333"/>
      <c r="MHA17" s="333"/>
      <c r="MHB17" s="333"/>
      <c r="MHC17" s="333"/>
      <c r="MHD17" s="333"/>
      <c r="MHE17" s="333"/>
      <c r="MHF17" s="333"/>
      <c r="MHG17" s="333"/>
      <c r="MHH17" s="333"/>
      <c r="MHI17" s="333"/>
      <c r="MHJ17" s="333"/>
      <c r="MHK17" s="333"/>
      <c r="MHL17" s="333"/>
      <c r="MHM17" s="333"/>
      <c r="MHN17" s="333"/>
      <c r="MHO17" s="333"/>
      <c r="MHP17" s="333"/>
      <c r="MHQ17" s="333"/>
      <c r="MHR17" s="333"/>
      <c r="MHS17" s="333"/>
      <c r="MHT17" s="333"/>
      <c r="MHU17" s="333"/>
      <c r="MHV17" s="333"/>
      <c r="MHW17" s="333"/>
      <c r="MHX17" s="333"/>
      <c r="MHY17" s="333"/>
      <c r="MHZ17" s="333"/>
      <c r="MIA17" s="333"/>
      <c r="MIB17" s="333"/>
      <c r="MIC17" s="333"/>
      <c r="MID17" s="333"/>
      <c r="MIE17" s="333"/>
      <c r="MIF17" s="333"/>
      <c r="MIG17" s="333"/>
      <c r="MIH17" s="333"/>
      <c r="MII17" s="333"/>
      <c r="MIJ17" s="333"/>
      <c r="MIK17" s="333"/>
      <c r="MIL17" s="333"/>
      <c r="MIM17" s="333"/>
      <c r="MIN17" s="333"/>
      <c r="MIO17" s="333"/>
      <c r="MIP17" s="333"/>
      <c r="MIQ17" s="333"/>
      <c r="MIR17" s="333"/>
      <c r="MIS17" s="333"/>
      <c r="MIT17" s="333"/>
      <c r="MIU17" s="333"/>
      <c r="MIV17" s="333"/>
      <c r="MIW17" s="333"/>
      <c r="MIX17" s="333"/>
      <c r="MIY17" s="333"/>
      <c r="MIZ17" s="333"/>
      <c r="MJA17" s="333"/>
      <c r="MJB17" s="333"/>
      <c r="MJC17" s="333"/>
      <c r="MJD17" s="333"/>
      <c r="MJE17" s="333"/>
      <c r="MJF17" s="333"/>
      <c r="MJG17" s="333"/>
      <c r="MJH17" s="333"/>
      <c r="MJI17" s="333"/>
      <c r="MJJ17" s="333"/>
      <c r="MJK17" s="333"/>
      <c r="MJL17" s="333"/>
      <c r="MJM17" s="333"/>
      <c r="MJN17" s="333"/>
      <c r="MJO17" s="333"/>
      <c r="MJP17" s="333"/>
      <c r="MJQ17" s="333"/>
      <c r="MJR17" s="333"/>
      <c r="MJS17" s="333"/>
      <c r="MJT17" s="333"/>
      <c r="MJU17" s="333"/>
      <c r="MJV17" s="333"/>
      <c r="MJW17" s="333"/>
      <c r="MJX17" s="333"/>
      <c r="MJY17" s="333"/>
      <c r="MJZ17" s="333"/>
      <c r="MKA17" s="333"/>
      <c r="MKB17" s="333"/>
      <c r="MKC17" s="333"/>
      <c r="MKD17" s="333"/>
      <c r="MKE17" s="333"/>
      <c r="MKF17" s="333"/>
      <c r="MKG17" s="333"/>
      <c r="MKH17" s="333"/>
      <c r="MKI17" s="333"/>
      <c r="MKJ17" s="333"/>
      <c r="MKK17" s="333"/>
      <c r="MKL17" s="333"/>
      <c r="MKM17" s="333"/>
      <c r="MKN17" s="333"/>
      <c r="MKO17" s="333"/>
      <c r="MKP17" s="333"/>
      <c r="MKQ17" s="333"/>
      <c r="MKR17" s="333"/>
      <c r="MKS17" s="333"/>
      <c r="MKT17" s="333"/>
      <c r="MKU17" s="333"/>
      <c r="MKV17" s="333"/>
      <c r="MKW17" s="333"/>
      <c r="MKX17" s="333"/>
      <c r="MKY17" s="333"/>
      <c r="MKZ17" s="333"/>
      <c r="MLA17" s="333"/>
      <c r="MLB17" s="333"/>
      <c r="MLC17" s="333"/>
      <c r="MLD17" s="333"/>
      <c r="MLE17" s="333"/>
      <c r="MLF17" s="333"/>
      <c r="MLG17" s="333"/>
      <c r="MLH17" s="333"/>
      <c r="MLI17" s="333"/>
      <c r="MLJ17" s="333"/>
      <c r="MLK17" s="333"/>
      <c r="MLL17" s="333"/>
      <c r="MLM17" s="333"/>
      <c r="MLN17" s="333"/>
      <c r="MLO17" s="333"/>
      <c r="MLP17" s="333"/>
      <c r="MLQ17" s="333"/>
      <c r="MLR17" s="333"/>
      <c r="MLS17" s="333"/>
      <c r="MLT17" s="333"/>
      <c r="MLU17" s="333"/>
      <c r="MLV17" s="333"/>
      <c r="MLW17" s="333"/>
      <c r="MLX17" s="333"/>
      <c r="MLY17" s="333"/>
      <c r="MLZ17" s="333"/>
      <c r="MMA17" s="333"/>
      <c r="MMB17" s="333"/>
      <c r="MMC17" s="333"/>
      <c r="MMD17" s="333"/>
      <c r="MME17" s="333"/>
      <c r="MMF17" s="333"/>
      <c r="MMG17" s="333"/>
      <c r="MMH17" s="333"/>
      <c r="MMI17" s="333"/>
      <c r="MMJ17" s="333"/>
      <c r="MMK17" s="333"/>
      <c r="MML17" s="333"/>
      <c r="MMM17" s="333"/>
      <c r="MMN17" s="333"/>
      <c r="MMO17" s="333"/>
      <c r="MMP17" s="333"/>
      <c r="MMQ17" s="333"/>
      <c r="MMR17" s="333"/>
      <c r="MMS17" s="333"/>
      <c r="MMT17" s="333"/>
      <c r="MMU17" s="333"/>
      <c r="MMV17" s="333"/>
      <c r="MMW17" s="333"/>
      <c r="MMX17" s="333"/>
      <c r="MMY17" s="333"/>
      <c r="MMZ17" s="333"/>
      <c r="MNA17" s="333"/>
      <c r="MNB17" s="333"/>
      <c r="MNC17" s="333"/>
      <c r="MND17" s="333"/>
      <c r="MNE17" s="333"/>
      <c r="MNF17" s="333"/>
      <c r="MNG17" s="333"/>
      <c r="MNH17" s="333"/>
      <c r="MNI17" s="333"/>
      <c r="MNJ17" s="333"/>
      <c r="MNK17" s="333"/>
      <c r="MNL17" s="333"/>
      <c r="MNM17" s="333"/>
      <c r="MNN17" s="333"/>
      <c r="MNO17" s="333"/>
      <c r="MNP17" s="333"/>
      <c r="MNQ17" s="333"/>
      <c r="MNR17" s="333"/>
      <c r="MNS17" s="333"/>
      <c r="MNT17" s="333"/>
      <c r="MNU17" s="333"/>
      <c r="MNV17" s="333"/>
      <c r="MNW17" s="333"/>
      <c r="MNX17" s="333"/>
      <c r="MNY17" s="333"/>
      <c r="MNZ17" s="333"/>
      <c r="MOA17" s="333"/>
      <c r="MOB17" s="333"/>
      <c r="MOC17" s="333"/>
      <c r="MOD17" s="333"/>
      <c r="MOE17" s="333"/>
      <c r="MOF17" s="333"/>
      <c r="MOG17" s="333"/>
      <c r="MOH17" s="333"/>
      <c r="MOI17" s="333"/>
      <c r="MOJ17" s="333"/>
      <c r="MOK17" s="333"/>
      <c r="MOL17" s="333"/>
      <c r="MOM17" s="333"/>
      <c r="MON17" s="333"/>
      <c r="MOO17" s="333"/>
      <c r="MOP17" s="333"/>
      <c r="MOQ17" s="333"/>
      <c r="MOR17" s="333"/>
      <c r="MOS17" s="333"/>
      <c r="MOT17" s="333"/>
      <c r="MOU17" s="333"/>
      <c r="MOV17" s="333"/>
      <c r="MOW17" s="333"/>
      <c r="MOX17" s="333"/>
      <c r="MOY17" s="333"/>
      <c r="MOZ17" s="333"/>
      <c r="MPA17" s="333"/>
      <c r="MPB17" s="333"/>
      <c r="MPC17" s="333"/>
      <c r="MPD17" s="333"/>
      <c r="MPE17" s="333"/>
      <c r="MPF17" s="333"/>
      <c r="MPG17" s="333"/>
      <c r="MPH17" s="333"/>
      <c r="MPI17" s="333"/>
      <c r="MPJ17" s="333"/>
      <c r="MPK17" s="333"/>
      <c r="MPL17" s="333"/>
      <c r="MPM17" s="333"/>
      <c r="MPN17" s="333"/>
      <c r="MPO17" s="333"/>
      <c r="MPP17" s="333"/>
      <c r="MPQ17" s="333"/>
      <c r="MPR17" s="333"/>
      <c r="MPS17" s="333"/>
      <c r="MPT17" s="333"/>
      <c r="MPU17" s="333"/>
      <c r="MPV17" s="333"/>
      <c r="MPW17" s="333"/>
      <c r="MPX17" s="333"/>
      <c r="MPY17" s="333"/>
      <c r="MPZ17" s="333"/>
      <c r="MQA17" s="333"/>
      <c r="MQB17" s="333"/>
      <c r="MQC17" s="333"/>
      <c r="MQD17" s="333"/>
      <c r="MQE17" s="333"/>
      <c r="MQF17" s="333"/>
      <c r="MQG17" s="333"/>
      <c r="MQH17" s="333"/>
      <c r="MQI17" s="333"/>
      <c r="MQJ17" s="333"/>
      <c r="MQK17" s="333"/>
      <c r="MQL17" s="333"/>
      <c r="MQM17" s="333"/>
      <c r="MQN17" s="333"/>
      <c r="MQO17" s="333"/>
      <c r="MQP17" s="333"/>
      <c r="MQQ17" s="333"/>
      <c r="MQR17" s="333"/>
      <c r="MQS17" s="333"/>
      <c r="MQT17" s="333"/>
      <c r="MQU17" s="333"/>
      <c r="MQV17" s="333"/>
      <c r="MQW17" s="333"/>
      <c r="MQX17" s="333"/>
      <c r="MQY17" s="333"/>
      <c r="MQZ17" s="333"/>
      <c r="MRA17" s="333"/>
      <c r="MRB17" s="333"/>
      <c r="MRC17" s="333"/>
      <c r="MRD17" s="333"/>
      <c r="MRE17" s="333"/>
      <c r="MRF17" s="333"/>
      <c r="MRG17" s="333"/>
      <c r="MRH17" s="333"/>
      <c r="MRI17" s="333"/>
      <c r="MRJ17" s="333"/>
      <c r="MRK17" s="333"/>
      <c r="MRL17" s="333"/>
      <c r="MRM17" s="333"/>
      <c r="MRN17" s="333"/>
      <c r="MRO17" s="333"/>
      <c r="MRP17" s="333"/>
      <c r="MRQ17" s="333"/>
      <c r="MRR17" s="333"/>
      <c r="MRS17" s="333"/>
      <c r="MRT17" s="333"/>
      <c r="MRU17" s="333"/>
      <c r="MRV17" s="333"/>
      <c r="MRW17" s="333"/>
      <c r="MRX17" s="333"/>
      <c r="MRY17" s="333"/>
      <c r="MRZ17" s="333"/>
      <c r="MSA17" s="333"/>
      <c r="MSB17" s="333"/>
      <c r="MSC17" s="333"/>
      <c r="MSD17" s="333"/>
      <c r="MSE17" s="333"/>
      <c r="MSF17" s="333"/>
      <c r="MSG17" s="333"/>
      <c r="MSH17" s="333"/>
      <c r="MSI17" s="333"/>
      <c r="MSJ17" s="333"/>
      <c r="MSK17" s="333"/>
      <c r="MSL17" s="333"/>
      <c r="MSM17" s="333"/>
      <c r="MSN17" s="333"/>
      <c r="MSO17" s="333"/>
      <c r="MSP17" s="333"/>
      <c r="MSQ17" s="333"/>
      <c r="MSR17" s="333"/>
      <c r="MSS17" s="333"/>
      <c r="MST17" s="333"/>
      <c r="MSU17" s="333"/>
      <c r="MSV17" s="333"/>
      <c r="MSW17" s="333"/>
      <c r="MSX17" s="333"/>
      <c r="MSY17" s="333"/>
      <c r="MSZ17" s="333"/>
      <c r="MTA17" s="333"/>
      <c r="MTB17" s="333"/>
      <c r="MTC17" s="333"/>
      <c r="MTD17" s="333"/>
      <c r="MTE17" s="333"/>
      <c r="MTF17" s="333"/>
      <c r="MTG17" s="333"/>
      <c r="MTH17" s="333"/>
      <c r="MTI17" s="333"/>
      <c r="MTJ17" s="333"/>
      <c r="MTK17" s="333"/>
      <c r="MTL17" s="333"/>
      <c r="MTM17" s="333"/>
      <c r="MTN17" s="333"/>
      <c r="MTO17" s="333"/>
      <c r="MTP17" s="333"/>
      <c r="MTQ17" s="333"/>
      <c r="MTR17" s="333"/>
      <c r="MTS17" s="333"/>
      <c r="MTT17" s="333"/>
      <c r="MTU17" s="333"/>
      <c r="MTV17" s="333"/>
      <c r="MTW17" s="333"/>
      <c r="MTX17" s="333"/>
      <c r="MTY17" s="333"/>
      <c r="MTZ17" s="333"/>
      <c r="MUA17" s="333"/>
      <c r="MUB17" s="333"/>
      <c r="MUC17" s="333"/>
      <c r="MUD17" s="333"/>
      <c r="MUE17" s="333"/>
      <c r="MUF17" s="333"/>
      <c r="MUG17" s="333"/>
      <c r="MUH17" s="333"/>
      <c r="MUI17" s="333"/>
      <c r="MUJ17" s="333"/>
      <c r="MUK17" s="333"/>
      <c r="MUL17" s="333"/>
      <c r="MUM17" s="333"/>
      <c r="MUN17" s="333"/>
      <c r="MUO17" s="333"/>
      <c r="MUP17" s="333"/>
      <c r="MUQ17" s="333"/>
      <c r="MUR17" s="333"/>
      <c r="MUS17" s="333"/>
      <c r="MUT17" s="333"/>
      <c r="MUU17" s="333"/>
      <c r="MUV17" s="333"/>
      <c r="MUW17" s="333"/>
      <c r="MUX17" s="333"/>
      <c r="MUY17" s="333"/>
      <c r="MUZ17" s="333"/>
      <c r="MVA17" s="333"/>
      <c r="MVB17" s="333"/>
      <c r="MVC17" s="333"/>
      <c r="MVD17" s="333"/>
      <c r="MVE17" s="333"/>
      <c r="MVF17" s="333"/>
      <c r="MVG17" s="333"/>
      <c r="MVH17" s="333"/>
      <c r="MVI17" s="333"/>
      <c r="MVJ17" s="333"/>
      <c r="MVK17" s="333"/>
      <c r="MVL17" s="333"/>
      <c r="MVM17" s="333"/>
      <c r="MVN17" s="333"/>
      <c r="MVO17" s="333"/>
      <c r="MVP17" s="333"/>
      <c r="MVQ17" s="333"/>
      <c r="MVR17" s="333"/>
      <c r="MVS17" s="333"/>
      <c r="MVT17" s="333"/>
      <c r="MVU17" s="333"/>
      <c r="MVV17" s="333"/>
      <c r="MVW17" s="333"/>
      <c r="MVX17" s="333"/>
      <c r="MVY17" s="333"/>
      <c r="MVZ17" s="333"/>
      <c r="MWA17" s="333"/>
      <c r="MWB17" s="333"/>
      <c r="MWC17" s="333"/>
      <c r="MWD17" s="333"/>
      <c r="MWE17" s="333"/>
      <c r="MWF17" s="333"/>
      <c r="MWG17" s="333"/>
      <c r="MWH17" s="333"/>
      <c r="MWI17" s="333"/>
      <c r="MWJ17" s="333"/>
      <c r="MWK17" s="333"/>
      <c r="MWL17" s="333"/>
      <c r="MWM17" s="333"/>
      <c r="MWN17" s="333"/>
      <c r="MWO17" s="333"/>
      <c r="MWP17" s="333"/>
      <c r="MWQ17" s="333"/>
      <c r="MWR17" s="333"/>
      <c r="MWS17" s="333"/>
      <c r="MWT17" s="333"/>
      <c r="MWU17" s="333"/>
      <c r="MWV17" s="333"/>
      <c r="MWW17" s="333"/>
      <c r="MWX17" s="333"/>
      <c r="MWY17" s="333"/>
      <c r="MWZ17" s="333"/>
      <c r="MXA17" s="333"/>
      <c r="MXB17" s="333"/>
      <c r="MXC17" s="333"/>
      <c r="MXD17" s="333"/>
      <c r="MXE17" s="333"/>
      <c r="MXF17" s="333"/>
      <c r="MXG17" s="333"/>
      <c r="MXH17" s="333"/>
      <c r="MXI17" s="333"/>
      <c r="MXJ17" s="333"/>
      <c r="MXK17" s="333"/>
      <c r="MXL17" s="333"/>
      <c r="MXM17" s="333"/>
      <c r="MXN17" s="333"/>
      <c r="MXO17" s="333"/>
      <c r="MXP17" s="333"/>
      <c r="MXQ17" s="333"/>
      <c r="MXR17" s="333"/>
      <c r="MXS17" s="333"/>
      <c r="MXT17" s="333"/>
      <c r="MXU17" s="333"/>
      <c r="MXV17" s="333"/>
      <c r="MXW17" s="333"/>
      <c r="MXX17" s="333"/>
      <c r="MXY17" s="333"/>
      <c r="MXZ17" s="333"/>
      <c r="MYA17" s="333"/>
      <c r="MYB17" s="333"/>
      <c r="MYC17" s="333"/>
      <c r="MYD17" s="333"/>
      <c r="MYE17" s="333"/>
      <c r="MYF17" s="333"/>
      <c r="MYG17" s="333"/>
      <c r="MYH17" s="333"/>
      <c r="MYI17" s="333"/>
      <c r="MYJ17" s="333"/>
      <c r="MYK17" s="333"/>
      <c r="MYL17" s="333"/>
      <c r="MYM17" s="333"/>
      <c r="MYN17" s="333"/>
      <c r="MYO17" s="333"/>
      <c r="MYP17" s="333"/>
      <c r="MYQ17" s="333"/>
      <c r="MYR17" s="333"/>
      <c r="MYS17" s="333"/>
      <c r="MYT17" s="333"/>
      <c r="MYU17" s="333"/>
      <c r="MYV17" s="333"/>
      <c r="MYW17" s="333"/>
      <c r="MYX17" s="333"/>
      <c r="MYY17" s="333"/>
      <c r="MYZ17" s="333"/>
      <c r="MZA17" s="333"/>
      <c r="MZB17" s="333"/>
      <c r="MZC17" s="333"/>
      <c r="MZD17" s="333"/>
      <c r="MZE17" s="333"/>
      <c r="MZF17" s="333"/>
      <c r="MZG17" s="333"/>
      <c r="MZH17" s="333"/>
      <c r="MZI17" s="333"/>
      <c r="MZJ17" s="333"/>
      <c r="MZK17" s="333"/>
      <c r="MZL17" s="333"/>
      <c r="MZM17" s="333"/>
      <c r="MZN17" s="333"/>
      <c r="MZO17" s="333"/>
      <c r="MZP17" s="333"/>
      <c r="MZQ17" s="333"/>
      <c r="MZR17" s="333"/>
      <c r="MZS17" s="333"/>
      <c r="MZT17" s="333"/>
      <c r="MZU17" s="333"/>
      <c r="MZV17" s="333"/>
      <c r="MZW17" s="333"/>
      <c r="MZX17" s="333"/>
      <c r="MZY17" s="333"/>
      <c r="MZZ17" s="333"/>
      <c r="NAA17" s="333"/>
      <c r="NAB17" s="333"/>
      <c r="NAC17" s="333"/>
      <c r="NAD17" s="333"/>
      <c r="NAE17" s="333"/>
      <c r="NAF17" s="333"/>
      <c r="NAG17" s="333"/>
      <c r="NAH17" s="333"/>
      <c r="NAI17" s="333"/>
      <c r="NAJ17" s="333"/>
      <c r="NAK17" s="333"/>
      <c r="NAL17" s="333"/>
      <c r="NAM17" s="333"/>
      <c r="NAN17" s="333"/>
      <c r="NAO17" s="333"/>
      <c r="NAP17" s="333"/>
      <c r="NAQ17" s="333"/>
      <c r="NAR17" s="333"/>
      <c r="NAS17" s="333"/>
      <c r="NAT17" s="333"/>
      <c r="NAU17" s="333"/>
      <c r="NAV17" s="333"/>
      <c r="NAW17" s="333"/>
      <c r="NAX17" s="333"/>
      <c r="NAY17" s="333"/>
      <c r="NAZ17" s="333"/>
      <c r="NBA17" s="333"/>
      <c r="NBB17" s="333"/>
      <c r="NBC17" s="333"/>
      <c r="NBD17" s="333"/>
      <c r="NBE17" s="333"/>
      <c r="NBF17" s="333"/>
      <c r="NBG17" s="333"/>
      <c r="NBH17" s="333"/>
      <c r="NBI17" s="333"/>
      <c r="NBJ17" s="333"/>
      <c r="NBK17" s="333"/>
      <c r="NBL17" s="333"/>
      <c r="NBM17" s="333"/>
      <c r="NBN17" s="333"/>
      <c r="NBO17" s="333"/>
      <c r="NBP17" s="333"/>
      <c r="NBQ17" s="333"/>
      <c r="NBR17" s="333"/>
      <c r="NBS17" s="333"/>
      <c r="NBT17" s="333"/>
      <c r="NBU17" s="333"/>
      <c r="NBV17" s="333"/>
      <c r="NBW17" s="333"/>
      <c r="NBX17" s="333"/>
      <c r="NBY17" s="333"/>
      <c r="NBZ17" s="333"/>
      <c r="NCA17" s="333"/>
      <c r="NCB17" s="333"/>
      <c r="NCC17" s="333"/>
      <c r="NCD17" s="333"/>
      <c r="NCE17" s="333"/>
      <c r="NCF17" s="333"/>
      <c r="NCG17" s="333"/>
      <c r="NCH17" s="333"/>
      <c r="NCI17" s="333"/>
      <c r="NCJ17" s="333"/>
      <c r="NCK17" s="333"/>
      <c r="NCL17" s="333"/>
      <c r="NCM17" s="333"/>
      <c r="NCN17" s="333"/>
      <c r="NCO17" s="333"/>
      <c r="NCP17" s="333"/>
      <c r="NCQ17" s="333"/>
      <c r="NCR17" s="333"/>
      <c r="NCS17" s="333"/>
      <c r="NCT17" s="333"/>
      <c r="NCU17" s="333"/>
      <c r="NCV17" s="333"/>
      <c r="NCW17" s="333"/>
      <c r="NCX17" s="333"/>
      <c r="NCY17" s="333"/>
      <c r="NCZ17" s="333"/>
      <c r="NDA17" s="333"/>
      <c r="NDB17" s="333"/>
      <c r="NDC17" s="333"/>
      <c r="NDD17" s="333"/>
      <c r="NDE17" s="333"/>
      <c r="NDF17" s="333"/>
      <c r="NDG17" s="333"/>
      <c r="NDH17" s="333"/>
      <c r="NDI17" s="333"/>
      <c r="NDJ17" s="333"/>
      <c r="NDK17" s="333"/>
      <c r="NDL17" s="333"/>
      <c r="NDM17" s="333"/>
      <c r="NDN17" s="333"/>
      <c r="NDO17" s="333"/>
      <c r="NDP17" s="333"/>
      <c r="NDQ17" s="333"/>
      <c r="NDR17" s="333"/>
      <c r="NDS17" s="333"/>
      <c r="NDT17" s="333"/>
      <c r="NDU17" s="333"/>
      <c r="NDV17" s="333"/>
      <c r="NDW17" s="333"/>
      <c r="NDX17" s="333"/>
      <c r="NDY17" s="333"/>
      <c r="NDZ17" s="333"/>
      <c r="NEA17" s="333"/>
      <c r="NEB17" s="333"/>
      <c r="NEC17" s="333"/>
      <c r="NED17" s="333"/>
      <c r="NEE17" s="333"/>
      <c r="NEF17" s="333"/>
      <c r="NEG17" s="333"/>
      <c r="NEH17" s="333"/>
      <c r="NEI17" s="333"/>
      <c r="NEJ17" s="333"/>
      <c r="NEK17" s="333"/>
      <c r="NEL17" s="333"/>
      <c r="NEM17" s="333"/>
      <c r="NEN17" s="333"/>
      <c r="NEO17" s="333"/>
      <c r="NEP17" s="333"/>
      <c r="NEQ17" s="333"/>
      <c r="NER17" s="333"/>
      <c r="NES17" s="333"/>
      <c r="NET17" s="333"/>
      <c r="NEU17" s="333"/>
      <c r="NEV17" s="333"/>
      <c r="NEW17" s="333"/>
      <c r="NEX17" s="333"/>
      <c r="NEY17" s="333"/>
      <c r="NEZ17" s="333"/>
      <c r="NFA17" s="333"/>
      <c r="NFB17" s="333"/>
      <c r="NFC17" s="333"/>
      <c r="NFD17" s="333"/>
      <c r="NFE17" s="333"/>
      <c r="NFF17" s="333"/>
      <c r="NFG17" s="333"/>
      <c r="NFH17" s="333"/>
      <c r="NFI17" s="333"/>
      <c r="NFJ17" s="333"/>
      <c r="NFK17" s="333"/>
      <c r="NFL17" s="333"/>
      <c r="NFM17" s="333"/>
      <c r="NFN17" s="333"/>
      <c r="NFO17" s="333"/>
      <c r="NFP17" s="333"/>
      <c r="NFQ17" s="333"/>
      <c r="NFR17" s="333"/>
      <c r="NFS17" s="333"/>
      <c r="NFT17" s="333"/>
      <c r="NFU17" s="333"/>
      <c r="NFV17" s="333"/>
      <c r="NFW17" s="333"/>
      <c r="NFX17" s="333"/>
      <c r="NFY17" s="333"/>
      <c r="NFZ17" s="333"/>
      <c r="NGA17" s="333"/>
      <c r="NGB17" s="333"/>
      <c r="NGC17" s="333"/>
      <c r="NGD17" s="333"/>
      <c r="NGE17" s="333"/>
      <c r="NGF17" s="333"/>
      <c r="NGG17" s="333"/>
      <c r="NGH17" s="333"/>
      <c r="NGI17" s="333"/>
      <c r="NGJ17" s="333"/>
      <c r="NGK17" s="333"/>
      <c r="NGL17" s="333"/>
      <c r="NGM17" s="333"/>
      <c r="NGN17" s="333"/>
      <c r="NGO17" s="333"/>
      <c r="NGP17" s="333"/>
      <c r="NGQ17" s="333"/>
      <c r="NGR17" s="333"/>
      <c r="NGS17" s="333"/>
      <c r="NGT17" s="333"/>
      <c r="NGU17" s="333"/>
      <c r="NGV17" s="333"/>
      <c r="NGW17" s="333"/>
      <c r="NGX17" s="333"/>
      <c r="NGY17" s="333"/>
      <c r="NGZ17" s="333"/>
      <c r="NHA17" s="333"/>
      <c r="NHB17" s="333"/>
      <c r="NHC17" s="333"/>
      <c r="NHD17" s="333"/>
      <c r="NHE17" s="333"/>
      <c r="NHF17" s="333"/>
      <c r="NHG17" s="333"/>
      <c r="NHH17" s="333"/>
      <c r="NHI17" s="333"/>
      <c r="NHJ17" s="333"/>
      <c r="NHK17" s="333"/>
      <c r="NHL17" s="333"/>
      <c r="NHM17" s="333"/>
      <c r="NHN17" s="333"/>
      <c r="NHO17" s="333"/>
      <c r="NHP17" s="333"/>
      <c r="NHQ17" s="333"/>
      <c r="NHR17" s="333"/>
      <c r="NHS17" s="333"/>
      <c r="NHT17" s="333"/>
      <c r="NHU17" s="333"/>
      <c r="NHV17" s="333"/>
      <c r="NHW17" s="333"/>
      <c r="NHX17" s="333"/>
      <c r="NHY17" s="333"/>
      <c r="NHZ17" s="333"/>
      <c r="NIA17" s="333"/>
      <c r="NIB17" s="333"/>
      <c r="NIC17" s="333"/>
      <c r="NID17" s="333"/>
      <c r="NIE17" s="333"/>
      <c r="NIF17" s="333"/>
      <c r="NIG17" s="333"/>
      <c r="NIH17" s="333"/>
      <c r="NII17" s="333"/>
      <c r="NIJ17" s="333"/>
      <c r="NIK17" s="333"/>
      <c r="NIL17" s="333"/>
      <c r="NIM17" s="333"/>
      <c r="NIN17" s="333"/>
      <c r="NIO17" s="333"/>
      <c r="NIP17" s="333"/>
      <c r="NIQ17" s="333"/>
      <c r="NIR17" s="333"/>
      <c r="NIS17" s="333"/>
      <c r="NIT17" s="333"/>
      <c r="NIU17" s="333"/>
      <c r="NIV17" s="333"/>
      <c r="NIW17" s="333"/>
      <c r="NIX17" s="333"/>
      <c r="NIY17" s="333"/>
      <c r="NIZ17" s="333"/>
      <c r="NJA17" s="333"/>
      <c r="NJB17" s="333"/>
      <c r="NJC17" s="333"/>
      <c r="NJD17" s="333"/>
      <c r="NJE17" s="333"/>
      <c r="NJF17" s="333"/>
      <c r="NJG17" s="333"/>
      <c r="NJH17" s="333"/>
      <c r="NJI17" s="333"/>
      <c r="NJJ17" s="333"/>
      <c r="NJK17" s="333"/>
      <c r="NJL17" s="333"/>
      <c r="NJM17" s="333"/>
      <c r="NJN17" s="333"/>
      <c r="NJO17" s="333"/>
      <c r="NJP17" s="333"/>
      <c r="NJQ17" s="333"/>
      <c r="NJR17" s="333"/>
      <c r="NJS17" s="333"/>
      <c r="NJT17" s="333"/>
      <c r="NJU17" s="333"/>
      <c r="NJV17" s="333"/>
      <c r="NJW17" s="333"/>
      <c r="NJX17" s="333"/>
      <c r="NJY17" s="333"/>
      <c r="NJZ17" s="333"/>
      <c r="NKA17" s="333"/>
      <c r="NKB17" s="333"/>
      <c r="NKC17" s="333"/>
      <c r="NKD17" s="333"/>
      <c r="NKE17" s="333"/>
      <c r="NKF17" s="333"/>
      <c r="NKG17" s="333"/>
      <c r="NKH17" s="333"/>
      <c r="NKI17" s="333"/>
      <c r="NKJ17" s="333"/>
      <c r="NKK17" s="333"/>
      <c r="NKL17" s="333"/>
      <c r="NKM17" s="333"/>
      <c r="NKN17" s="333"/>
      <c r="NKO17" s="333"/>
      <c r="NKP17" s="333"/>
      <c r="NKQ17" s="333"/>
      <c r="NKR17" s="333"/>
      <c r="NKS17" s="333"/>
      <c r="NKT17" s="333"/>
      <c r="NKU17" s="333"/>
      <c r="NKV17" s="333"/>
      <c r="NKW17" s="333"/>
      <c r="NKX17" s="333"/>
      <c r="NKY17" s="333"/>
      <c r="NKZ17" s="333"/>
      <c r="NLA17" s="333"/>
      <c r="NLB17" s="333"/>
      <c r="NLC17" s="333"/>
      <c r="NLD17" s="333"/>
      <c r="NLE17" s="333"/>
      <c r="NLF17" s="333"/>
      <c r="NLG17" s="333"/>
      <c r="NLH17" s="333"/>
      <c r="NLI17" s="333"/>
      <c r="NLJ17" s="333"/>
      <c r="NLK17" s="333"/>
      <c r="NLL17" s="333"/>
      <c r="NLM17" s="333"/>
      <c r="NLN17" s="333"/>
      <c r="NLO17" s="333"/>
      <c r="NLP17" s="333"/>
      <c r="NLQ17" s="333"/>
      <c r="NLR17" s="333"/>
      <c r="NLS17" s="333"/>
      <c r="NLT17" s="333"/>
      <c r="NLU17" s="333"/>
      <c r="NLV17" s="333"/>
      <c r="NLW17" s="333"/>
      <c r="NLX17" s="333"/>
      <c r="NLY17" s="333"/>
      <c r="NLZ17" s="333"/>
      <c r="NMA17" s="333"/>
      <c r="NMB17" s="333"/>
      <c r="NMC17" s="333"/>
      <c r="NMD17" s="333"/>
      <c r="NME17" s="333"/>
      <c r="NMF17" s="333"/>
      <c r="NMG17" s="333"/>
      <c r="NMH17" s="333"/>
      <c r="NMI17" s="333"/>
      <c r="NMJ17" s="333"/>
      <c r="NMK17" s="333"/>
      <c r="NML17" s="333"/>
      <c r="NMM17" s="333"/>
      <c r="NMN17" s="333"/>
      <c r="NMO17" s="333"/>
      <c r="NMP17" s="333"/>
      <c r="NMQ17" s="333"/>
      <c r="NMR17" s="333"/>
      <c r="NMS17" s="333"/>
      <c r="NMT17" s="333"/>
      <c r="NMU17" s="333"/>
      <c r="NMV17" s="333"/>
      <c r="NMW17" s="333"/>
      <c r="NMX17" s="333"/>
      <c r="NMY17" s="333"/>
      <c r="NMZ17" s="333"/>
      <c r="NNA17" s="333"/>
      <c r="NNB17" s="333"/>
      <c r="NNC17" s="333"/>
      <c r="NND17" s="333"/>
      <c r="NNE17" s="333"/>
      <c r="NNF17" s="333"/>
      <c r="NNG17" s="333"/>
      <c r="NNH17" s="333"/>
      <c r="NNI17" s="333"/>
      <c r="NNJ17" s="333"/>
      <c r="NNK17" s="333"/>
      <c r="NNL17" s="333"/>
      <c r="NNM17" s="333"/>
      <c r="NNN17" s="333"/>
      <c r="NNO17" s="333"/>
      <c r="NNP17" s="333"/>
      <c r="NNQ17" s="333"/>
      <c r="NNR17" s="333"/>
      <c r="NNS17" s="333"/>
      <c r="NNT17" s="333"/>
      <c r="NNU17" s="333"/>
      <c r="NNV17" s="333"/>
      <c r="NNW17" s="333"/>
      <c r="NNX17" s="333"/>
      <c r="NNY17" s="333"/>
      <c r="NNZ17" s="333"/>
      <c r="NOA17" s="333"/>
      <c r="NOB17" s="333"/>
      <c r="NOC17" s="333"/>
      <c r="NOD17" s="333"/>
      <c r="NOE17" s="333"/>
      <c r="NOF17" s="333"/>
      <c r="NOG17" s="333"/>
      <c r="NOH17" s="333"/>
      <c r="NOI17" s="333"/>
      <c r="NOJ17" s="333"/>
      <c r="NOK17" s="333"/>
      <c r="NOL17" s="333"/>
      <c r="NOM17" s="333"/>
      <c r="NON17" s="333"/>
      <c r="NOO17" s="333"/>
      <c r="NOP17" s="333"/>
      <c r="NOQ17" s="333"/>
      <c r="NOR17" s="333"/>
      <c r="NOS17" s="333"/>
      <c r="NOT17" s="333"/>
      <c r="NOU17" s="333"/>
      <c r="NOV17" s="333"/>
      <c r="NOW17" s="333"/>
      <c r="NOX17" s="333"/>
      <c r="NOY17" s="333"/>
      <c r="NOZ17" s="333"/>
      <c r="NPA17" s="333"/>
      <c r="NPB17" s="333"/>
      <c r="NPC17" s="333"/>
      <c r="NPD17" s="333"/>
      <c r="NPE17" s="333"/>
      <c r="NPF17" s="333"/>
      <c r="NPG17" s="333"/>
      <c r="NPH17" s="333"/>
      <c r="NPI17" s="333"/>
      <c r="NPJ17" s="333"/>
      <c r="NPK17" s="333"/>
      <c r="NPL17" s="333"/>
      <c r="NPM17" s="333"/>
      <c r="NPN17" s="333"/>
      <c r="NPO17" s="333"/>
      <c r="NPP17" s="333"/>
      <c r="NPQ17" s="333"/>
      <c r="NPR17" s="333"/>
      <c r="NPS17" s="333"/>
      <c r="NPT17" s="333"/>
      <c r="NPU17" s="333"/>
      <c r="NPV17" s="333"/>
      <c r="NPW17" s="333"/>
      <c r="NPX17" s="333"/>
      <c r="NPY17" s="333"/>
      <c r="NPZ17" s="333"/>
      <c r="NQA17" s="333"/>
      <c r="NQB17" s="333"/>
      <c r="NQC17" s="333"/>
      <c r="NQD17" s="333"/>
      <c r="NQE17" s="333"/>
      <c r="NQF17" s="333"/>
      <c r="NQG17" s="333"/>
      <c r="NQH17" s="333"/>
      <c r="NQI17" s="333"/>
      <c r="NQJ17" s="333"/>
      <c r="NQK17" s="333"/>
      <c r="NQL17" s="333"/>
      <c r="NQM17" s="333"/>
      <c r="NQN17" s="333"/>
      <c r="NQO17" s="333"/>
      <c r="NQP17" s="333"/>
      <c r="NQQ17" s="333"/>
      <c r="NQR17" s="333"/>
      <c r="NQS17" s="333"/>
      <c r="NQT17" s="333"/>
      <c r="NQU17" s="333"/>
      <c r="NQV17" s="333"/>
      <c r="NQW17" s="333"/>
      <c r="NQX17" s="333"/>
      <c r="NQY17" s="333"/>
      <c r="NQZ17" s="333"/>
      <c r="NRA17" s="333"/>
      <c r="NRB17" s="333"/>
      <c r="NRC17" s="333"/>
      <c r="NRD17" s="333"/>
      <c r="NRE17" s="333"/>
      <c r="NRF17" s="333"/>
      <c r="NRG17" s="333"/>
      <c r="NRH17" s="333"/>
      <c r="NRI17" s="333"/>
      <c r="NRJ17" s="333"/>
      <c r="NRK17" s="333"/>
      <c r="NRL17" s="333"/>
      <c r="NRM17" s="333"/>
      <c r="NRN17" s="333"/>
      <c r="NRO17" s="333"/>
      <c r="NRP17" s="333"/>
      <c r="NRQ17" s="333"/>
      <c r="NRR17" s="333"/>
      <c r="NRS17" s="333"/>
      <c r="NRT17" s="333"/>
      <c r="NRU17" s="333"/>
      <c r="NRV17" s="333"/>
      <c r="NRW17" s="333"/>
      <c r="NRX17" s="333"/>
      <c r="NRY17" s="333"/>
      <c r="NRZ17" s="333"/>
      <c r="NSA17" s="333"/>
      <c r="NSB17" s="333"/>
      <c r="NSC17" s="333"/>
      <c r="NSD17" s="333"/>
      <c r="NSE17" s="333"/>
      <c r="NSF17" s="333"/>
      <c r="NSG17" s="333"/>
      <c r="NSH17" s="333"/>
      <c r="NSI17" s="333"/>
      <c r="NSJ17" s="333"/>
      <c r="NSK17" s="333"/>
      <c r="NSL17" s="333"/>
      <c r="NSM17" s="333"/>
      <c r="NSN17" s="333"/>
      <c r="NSO17" s="333"/>
      <c r="NSP17" s="333"/>
      <c r="NSQ17" s="333"/>
      <c r="NSR17" s="333"/>
      <c r="NSS17" s="333"/>
      <c r="NST17" s="333"/>
      <c r="NSU17" s="333"/>
      <c r="NSV17" s="333"/>
      <c r="NSW17" s="333"/>
      <c r="NSX17" s="333"/>
      <c r="NSY17" s="333"/>
      <c r="NSZ17" s="333"/>
      <c r="NTA17" s="333"/>
      <c r="NTB17" s="333"/>
      <c r="NTC17" s="333"/>
      <c r="NTD17" s="333"/>
      <c r="NTE17" s="333"/>
      <c r="NTF17" s="333"/>
      <c r="NTG17" s="333"/>
      <c r="NTH17" s="333"/>
      <c r="NTI17" s="333"/>
      <c r="NTJ17" s="333"/>
      <c r="NTK17" s="333"/>
      <c r="NTL17" s="333"/>
      <c r="NTM17" s="333"/>
      <c r="NTN17" s="333"/>
      <c r="NTO17" s="333"/>
      <c r="NTP17" s="333"/>
      <c r="NTQ17" s="333"/>
      <c r="NTR17" s="333"/>
      <c r="NTS17" s="333"/>
      <c r="NTT17" s="333"/>
      <c r="NTU17" s="333"/>
      <c r="NTV17" s="333"/>
      <c r="NTW17" s="333"/>
      <c r="NTX17" s="333"/>
      <c r="NTY17" s="333"/>
      <c r="NTZ17" s="333"/>
      <c r="NUA17" s="333"/>
      <c r="NUB17" s="333"/>
      <c r="NUC17" s="333"/>
      <c r="NUD17" s="333"/>
      <c r="NUE17" s="333"/>
      <c r="NUF17" s="333"/>
      <c r="NUG17" s="333"/>
      <c r="NUH17" s="333"/>
      <c r="NUI17" s="333"/>
      <c r="NUJ17" s="333"/>
      <c r="NUK17" s="333"/>
      <c r="NUL17" s="333"/>
      <c r="NUM17" s="333"/>
      <c r="NUN17" s="333"/>
      <c r="NUO17" s="333"/>
      <c r="NUP17" s="333"/>
      <c r="NUQ17" s="333"/>
      <c r="NUR17" s="333"/>
      <c r="NUS17" s="333"/>
      <c r="NUT17" s="333"/>
      <c r="NUU17" s="333"/>
      <c r="NUV17" s="333"/>
      <c r="NUW17" s="333"/>
      <c r="NUX17" s="333"/>
      <c r="NUY17" s="333"/>
      <c r="NUZ17" s="333"/>
      <c r="NVA17" s="333"/>
      <c r="NVB17" s="333"/>
      <c r="NVC17" s="333"/>
      <c r="NVD17" s="333"/>
      <c r="NVE17" s="333"/>
      <c r="NVF17" s="333"/>
      <c r="NVG17" s="333"/>
      <c r="NVH17" s="333"/>
      <c r="NVI17" s="333"/>
      <c r="NVJ17" s="333"/>
      <c r="NVK17" s="333"/>
      <c r="NVL17" s="333"/>
      <c r="NVM17" s="333"/>
      <c r="NVN17" s="333"/>
      <c r="NVO17" s="333"/>
      <c r="NVP17" s="333"/>
      <c r="NVQ17" s="333"/>
      <c r="NVR17" s="333"/>
      <c r="NVS17" s="333"/>
      <c r="NVT17" s="333"/>
      <c r="NVU17" s="333"/>
      <c r="NVV17" s="333"/>
      <c r="NVW17" s="333"/>
      <c r="NVX17" s="333"/>
      <c r="NVY17" s="333"/>
      <c r="NVZ17" s="333"/>
      <c r="NWA17" s="333"/>
      <c r="NWB17" s="333"/>
      <c r="NWC17" s="333"/>
      <c r="NWD17" s="333"/>
      <c r="NWE17" s="333"/>
      <c r="NWF17" s="333"/>
      <c r="NWG17" s="333"/>
      <c r="NWH17" s="333"/>
      <c r="NWI17" s="333"/>
      <c r="NWJ17" s="333"/>
      <c r="NWK17" s="333"/>
      <c r="NWL17" s="333"/>
      <c r="NWM17" s="333"/>
      <c r="NWN17" s="333"/>
      <c r="NWO17" s="333"/>
      <c r="NWP17" s="333"/>
      <c r="NWQ17" s="333"/>
      <c r="NWR17" s="333"/>
      <c r="NWS17" s="333"/>
      <c r="NWT17" s="333"/>
      <c r="NWU17" s="333"/>
      <c r="NWV17" s="333"/>
      <c r="NWW17" s="333"/>
      <c r="NWX17" s="333"/>
      <c r="NWY17" s="333"/>
      <c r="NWZ17" s="333"/>
      <c r="NXA17" s="333"/>
      <c r="NXB17" s="333"/>
      <c r="NXC17" s="333"/>
      <c r="NXD17" s="333"/>
      <c r="NXE17" s="333"/>
      <c r="NXF17" s="333"/>
      <c r="NXG17" s="333"/>
      <c r="NXH17" s="333"/>
      <c r="NXI17" s="333"/>
      <c r="NXJ17" s="333"/>
      <c r="NXK17" s="333"/>
      <c r="NXL17" s="333"/>
      <c r="NXM17" s="333"/>
      <c r="NXN17" s="333"/>
      <c r="NXO17" s="333"/>
      <c r="NXP17" s="333"/>
      <c r="NXQ17" s="333"/>
      <c r="NXR17" s="333"/>
      <c r="NXS17" s="333"/>
      <c r="NXT17" s="333"/>
      <c r="NXU17" s="333"/>
      <c r="NXV17" s="333"/>
      <c r="NXW17" s="333"/>
      <c r="NXX17" s="333"/>
      <c r="NXY17" s="333"/>
      <c r="NXZ17" s="333"/>
      <c r="NYA17" s="333"/>
      <c r="NYB17" s="333"/>
      <c r="NYC17" s="333"/>
      <c r="NYD17" s="333"/>
      <c r="NYE17" s="333"/>
      <c r="NYF17" s="333"/>
      <c r="NYG17" s="333"/>
      <c r="NYH17" s="333"/>
      <c r="NYI17" s="333"/>
      <c r="NYJ17" s="333"/>
      <c r="NYK17" s="333"/>
      <c r="NYL17" s="333"/>
      <c r="NYM17" s="333"/>
      <c r="NYN17" s="333"/>
      <c r="NYO17" s="333"/>
      <c r="NYP17" s="333"/>
      <c r="NYQ17" s="333"/>
      <c r="NYR17" s="333"/>
      <c r="NYS17" s="333"/>
      <c r="NYT17" s="333"/>
      <c r="NYU17" s="333"/>
      <c r="NYV17" s="333"/>
      <c r="NYW17" s="333"/>
      <c r="NYX17" s="333"/>
      <c r="NYY17" s="333"/>
      <c r="NYZ17" s="333"/>
      <c r="NZA17" s="333"/>
      <c r="NZB17" s="333"/>
      <c r="NZC17" s="333"/>
      <c r="NZD17" s="333"/>
      <c r="NZE17" s="333"/>
      <c r="NZF17" s="333"/>
      <c r="NZG17" s="333"/>
      <c r="NZH17" s="333"/>
      <c r="NZI17" s="333"/>
      <c r="NZJ17" s="333"/>
      <c r="NZK17" s="333"/>
      <c r="NZL17" s="333"/>
      <c r="NZM17" s="333"/>
      <c r="NZN17" s="333"/>
      <c r="NZO17" s="333"/>
      <c r="NZP17" s="333"/>
      <c r="NZQ17" s="333"/>
      <c r="NZR17" s="333"/>
      <c r="NZS17" s="333"/>
      <c r="NZT17" s="333"/>
      <c r="NZU17" s="333"/>
      <c r="NZV17" s="333"/>
      <c r="NZW17" s="333"/>
      <c r="NZX17" s="333"/>
      <c r="NZY17" s="333"/>
      <c r="NZZ17" s="333"/>
      <c r="OAA17" s="333"/>
      <c r="OAB17" s="333"/>
      <c r="OAC17" s="333"/>
      <c r="OAD17" s="333"/>
      <c r="OAE17" s="333"/>
      <c r="OAF17" s="333"/>
      <c r="OAG17" s="333"/>
      <c r="OAH17" s="333"/>
      <c r="OAI17" s="333"/>
      <c r="OAJ17" s="333"/>
      <c r="OAK17" s="333"/>
      <c r="OAL17" s="333"/>
      <c r="OAM17" s="333"/>
      <c r="OAN17" s="333"/>
      <c r="OAO17" s="333"/>
      <c r="OAP17" s="333"/>
      <c r="OAQ17" s="333"/>
      <c r="OAR17" s="333"/>
      <c r="OAS17" s="333"/>
      <c r="OAT17" s="333"/>
      <c r="OAU17" s="333"/>
      <c r="OAV17" s="333"/>
      <c r="OAW17" s="333"/>
      <c r="OAX17" s="333"/>
      <c r="OAY17" s="333"/>
      <c r="OAZ17" s="333"/>
      <c r="OBA17" s="333"/>
      <c r="OBB17" s="333"/>
      <c r="OBC17" s="333"/>
      <c r="OBD17" s="333"/>
      <c r="OBE17" s="333"/>
      <c r="OBF17" s="333"/>
      <c r="OBG17" s="333"/>
      <c r="OBH17" s="333"/>
      <c r="OBI17" s="333"/>
      <c r="OBJ17" s="333"/>
      <c r="OBK17" s="333"/>
      <c r="OBL17" s="333"/>
      <c r="OBM17" s="333"/>
      <c r="OBN17" s="333"/>
      <c r="OBO17" s="333"/>
      <c r="OBP17" s="333"/>
      <c r="OBQ17" s="333"/>
      <c r="OBR17" s="333"/>
      <c r="OBS17" s="333"/>
      <c r="OBT17" s="333"/>
      <c r="OBU17" s="333"/>
      <c r="OBV17" s="333"/>
      <c r="OBW17" s="333"/>
      <c r="OBX17" s="333"/>
      <c r="OBY17" s="333"/>
      <c r="OBZ17" s="333"/>
      <c r="OCA17" s="333"/>
      <c r="OCB17" s="333"/>
      <c r="OCC17" s="333"/>
      <c r="OCD17" s="333"/>
      <c r="OCE17" s="333"/>
      <c r="OCF17" s="333"/>
      <c r="OCG17" s="333"/>
      <c r="OCH17" s="333"/>
      <c r="OCI17" s="333"/>
      <c r="OCJ17" s="333"/>
      <c r="OCK17" s="333"/>
      <c r="OCL17" s="333"/>
      <c r="OCM17" s="333"/>
      <c r="OCN17" s="333"/>
      <c r="OCO17" s="333"/>
      <c r="OCP17" s="333"/>
      <c r="OCQ17" s="333"/>
      <c r="OCR17" s="333"/>
      <c r="OCS17" s="333"/>
      <c r="OCT17" s="333"/>
      <c r="OCU17" s="333"/>
      <c r="OCV17" s="333"/>
      <c r="OCW17" s="333"/>
      <c r="OCX17" s="333"/>
      <c r="OCY17" s="333"/>
      <c r="OCZ17" s="333"/>
      <c r="ODA17" s="333"/>
      <c r="ODB17" s="333"/>
      <c r="ODC17" s="333"/>
      <c r="ODD17" s="333"/>
      <c r="ODE17" s="333"/>
      <c r="ODF17" s="333"/>
      <c r="ODG17" s="333"/>
      <c r="ODH17" s="333"/>
      <c r="ODI17" s="333"/>
      <c r="ODJ17" s="333"/>
      <c r="ODK17" s="333"/>
      <c r="ODL17" s="333"/>
      <c r="ODM17" s="333"/>
      <c r="ODN17" s="333"/>
      <c r="ODO17" s="333"/>
      <c r="ODP17" s="333"/>
      <c r="ODQ17" s="333"/>
      <c r="ODR17" s="333"/>
      <c r="ODS17" s="333"/>
      <c r="ODT17" s="333"/>
      <c r="ODU17" s="333"/>
      <c r="ODV17" s="333"/>
      <c r="ODW17" s="333"/>
      <c r="ODX17" s="333"/>
      <c r="ODY17" s="333"/>
      <c r="ODZ17" s="333"/>
      <c r="OEA17" s="333"/>
      <c r="OEB17" s="333"/>
      <c r="OEC17" s="333"/>
      <c r="OED17" s="333"/>
      <c r="OEE17" s="333"/>
      <c r="OEF17" s="333"/>
      <c r="OEG17" s="333"/>
      <c r="OEH17" s="333"/>
      <c r="OEI17" s="333"/>
      <c r="OEJ17" s="333"/>
      <c r="OEK17" s="333"/>
      <c r="OEL17" s="333"/>
      <c r="OEM17" s="333"/>
      <c r="OEN17" s="333"/>
      <c r="OEO17" s="333"/>
      <c r="OEP17" s="333"/>
      <c r="OEQ17" s="333"/>
      <c r="OER17" s="333"/>
      <c r="OES17" s="333"/>
      <c r="OET17" s="333"/>
      <c r="OEU17" s="333"/>
      <c r="OEV17" s="333"/>
      <c r="OEW17" s="333"/>
      <c r="OEX17" s="333"/>
      <c r="OEY17" s="333"/>
      <c r="OEZ17" s="333"/>
      <c r="OFA17" s="333"/>
      <c r="OFB17" s="333"/>
      <c r="OFC17" s="333"/>
      <c r="OFD17" s="333"/>
      <c r="OFE17" s="333"/>
      <c r="OFF17" s="333"/>
      <c r="OFG17" s="333"/>
      <c r="OFH17" s="333"/>
      <c r="OFI17" s="333"/>
      <c r="OFJ17" s="333"/>
      <c r="OFK17" s="333"/>
      <c r="OFL17" s="333"/>
      <c r="OFM17" s="333"/>
      <c r="OFN17" s="333"/>
      <c r="OFO17" s="333"/>
      <c r="OFP17" s="333"/>
      <c r="OFQ17" s="333"/>
      <c r="OFR17" s="333"/>
      <c r="OFS17" s="333"/>
      <c r="OFT17" s="333"/>
      <c r="OFU17" s="333"/>
      <c r="OFV17" s="333"/>
      <c r="OFW17" s="333"/>
      <c r="OFX17" s="333"/>
      <c r="OFY17" s="333"/>
      <c r="OFZ17" s="333"/>
      <c r="OGA17" s="333"/>
      <c r="OGB17" s="333"/>
      <c r="OGC17" s="333"/>
      <c r="OGD17" s="333"/>
      <c r="OGE17" s="333"/>
      <c r="OGF17" s="333"/>
      <c r="OGG17" s="333"/>
      <c r="OGH17" s="333"/>
      <c r="OGI17" s="333"/>
      <c r="OGJ17" s="333"/>
      <c r="OGK17" s="333"/>
      <c r="OGL17" s="333"/>
      <c r="OGM17" s="333"/>
      <c r="OGN17" s="333"/>
      <c r="OGO17" s="333"/>
      <c r="OGP17" s="333"/>
      <c r="OGQ17" s="333"/>
      <c r="OGR17" s="333"/>
      <c r="OGS17" s="333"/>
      <c r="OGT17" s="333"/>
      <c r="OGU17" s="333"/>
      <c r="OGV17" s="333"/>
      <c r="OGW17" s="333"/>
      <c r="OGX17" s="333"/>
      <c r="OGY17" s="333"/>
      <c r="OGZ17" s="333"/>
      <c r="OHA17" s="333"/>
      <c r="OHB17" s="333"/>
      <c r="OHC17" s="333"/>
      <c r="OHD17" s="333"/>
      <c r="OHE17" s="333"/>
      <c r="OHF17" s="333"/>
      <c r="OHG17" s="333"/>
      <c r="OHH17" s="333"/>
      <c r="OHI17" s="333"/>
      <c r="OHJ17" s="333"/>
      <c r="OHK17" s="333"/>
      <c r="OHL17" s="333"/>
      <c r="OHM17" s="333"/>
      <c r="OHN17" s="333"/>
      <c r="OHO17" s="333"/>
      <c r="OHP17" s="333"/>
      <c r="OHQ17" s="333"/>
      <c r="OHR17" s="333"/>
      <c r="OHS17" s="333"/>
      <c r="OHT17" s="333"/>
      <c r="OHU17" s="333"/>
      <c r="OHV17" s="333"/>
      <c r="OHW17" s="333"/>
      <c r="OHX17" s="333"/>
      <c r="OHY17" s="333"/>
      <c r="OHZ17" s="333"/>
      <c r="OIA17" s="333"/>
      <c r="OIB17" s="333"/>
      <c r="OIC17" s="333"/>
      <c r="OID17" s="333"/>
      <c r="OIE17" s="333"/>
      <c r="OIF17" s="333"/>
      <c r="OIG17" s="333"/>
      <c r="OIH17" s="333"/>
      <c r="OII17" s="333"/>
      <c r="OIJ17" s="333"/>
      <c r="OIK17" s="333"/>
      <c r="OIL17" s="333"/>
      <c r="OIM17" s="333"/>
      <c r="OIN17" s="333"/>
      <c r="OIO17" s="333"/>
      <c r="OIP17" s="333"/>
      <c r="OIQ17" s="333"/>
      <c r="OIR17" s="333"/>
      <c r="OIS17" s="333"/>
      <c r="OIT17" s="333"/>
      <c r="OIU17" s="333"/>
      <c r="OIV17" s="333"/>
      <c r="OIW17" s="333"/>
      <c r="OIX17" s="333"/>
      <c r="OIY17" s="333"/>
      <c r="OIZ17" s="333"/>
      <c r="OJA17" s="333"/>
      <c r="OJB17" s="333"/>
      <c r="OJC17" s="333"/>
      <c r="OJD17" s="333"/>
      <c r="OJE17" s="333"/>
      <c r="OJF17" s="333"/>
      <c r="OJG17" s="333"/>
      <c r="OJH17" s="333"/>
      <c r="OJI17" s="333"/>
      <c r="OJJ17" s="333"/>
      <c r="OJK17" s="333"/>
      <c r="OJL17" s="333"/>
      <c r="OJM17" s="333"/>
      <c r="OJN17" s="333"/>
      <c r="OJO17" s="333"/>
      <c r="OJP17" s="333"/>
      <c r="OJQ17" s="333"/>
      <c r="OJR17" s="333"/>
      <c r="OJS17" s="333"/>
      <c r="OJT17" s="333"/>
      <c r="OJU17" s="333"/>
      <c r="OJV17" s="333"/>
      <c r="OJW17" s="333"/>
      <c r="OJX17" s="333"/>
      <c r="OJY17" s="333"/>
      <c r="OJZ17" s="333"/>
      <c r="OKA17" s="333"/>
      <c r="OKB17" s="333"/>
      <c r="OKC17" s="333"/>
      <c r="OKD17" s="333"/>
      <c r="OKE17" s="333"/>
      <c r="OKF17" s="333"/>
      <c r="OKG17" s="333"/>
      <c r="OKH17" s="333"/>
      <c r="OKI17" s="333"/>
      <c r="OKJ17" s="333"/>
      <c r="OKK17" s="333"/>
      <c r="OKL17" s="333"/>
      <c r="OKM17" s="333"/>
      <c r="OKN17" s="333"/>
      <c r="OKO17" s="333"/>
      <c r="OKP17" s="333"/>
      <c r="OKQ17" s="333"/>
      <c r="OKR17" s="333"/>
      <c r="OKS17" s="333"/>
      <c r="OKT17" s="333"/>
      <c r="OKU17" s="333"/>
      <c r="OKV17" s="333"/>
      <c r="OKW17" s="333"/>
      <c r="OKX17" s="333"/>
      <c r="OKY17" s="333"/>
      <c r="OKZ17" s="333"/>
      <c r="OLA17" s="333"/>
      <c r="OLB17" s="333"/>
      <c r="OLC17" s="333"/>
      <c r="OLD17" s="333"/>
      <c r="OLE17" s="333"/>
      <c r="OLF17" s="333"/>
      <c r="OLG17" s="333"/>
      <c r="OLH17" s="333"/>
      <c r="OLI17" s="333"/>
      <c r="OLJ17" s="333"/>
      <c r="OLK17" s="333"/>
      <c r="OLL17" s="333"/>
      <c r="OLM17" s="333"/>
      <c r="OLN17" s="333"/>
      <c r="OLO17" s="333"/>
      <c r="OLP17" s="333"/>
      <c r="OLQ17" s="333"/>
      <c r="OLR17" s="333"/>
      <c r="OLS17" s="333"/>
      <c r="OLT17" s="333"/>
      <c r="OLU17" s="333"/>
      <c r="OLV17" s="333"/>
      <c r="OLW17" s="333"/>
      <c r="OLX17" s="333"/>
      <c r="OLY17" s="333"/>
      <c r="OLZ17" s="333"/>
      <c r="OMA17" s="333"/>
      <c r="OMB17" s="333"/>
      <c r="OMC17" s="333"/>
      <c r="OMD17" s="333"/>
      <c r="OME17" s="333"/>
      <c r="OMF17" s="333"/>
      <c r="OMG17" s="333"/>
      <c r="OMH17" s="333"/>
      <c r="OMI17" s="333"/>
      <c r="OMJ17" s="333"/>
      <c r="OMK17" s="333"/>
      <c r="OML17" s="333"/>
      <c r="OMM17" s="333"/>
      <c r="OMN17" s="333"/>
      <c r="OMO17" s="333"/>
      <c r="OMP17" s="333"/>
      <c r="OMQ17" s="333"/>
      <c r="OMR17" s="333"/>
      <c r="OMS17" s="333"/>
      <c r="OMT17" s="333"/>
      <c r="OMU17" s="333"/>
      <c r="OMV17" s="333"/>
      <c r="OMW17" s="333"/>
      <c r="OMX17" s="333"/>
      <c r="OMY17" s="333"/>
      <c r="OMZ17" s="333"/>
      <c r="ONA17" s="333"/>
      <c r="ONB17" s="333"/>
      <c r="ONC17" s="333"/>
      <c r="OND17" s="333"/>
      <c r="ONE17" s="333"/>
      <c r="ONF17" s="333"/>
      <c r="ONG17" s="333"/>
      <c r="ONH17" s="333"/>
      <c r="ONI17" s="333"/>
      <c r="ONJ17" s="333"/>
      <c r="ONK17" s="333"/>
      <c r="ONL17" s="333"/>
      <c r="ONM17" s="333"/>
      <c r="ONN17" s="333"/>
      <c r="ONO17" s="333"/>
      <c r="ONP17" s="333"/>
      <c r="ONQ17" s="333"/>
      <c r="ONR17" s="333"/>
      <c r="ONS17" s="333"/>
      <c r="ONT17" s="333"/>
      <c r="ONU17" s="333"/>
      <c r="ONV17" s="333"/>
      <c r="ONW17" s="333"/>
      <c r="ONX17" s="333"/>
      <c r="ONY17" s="333"/>
      <c r="ONZ17" s="333"/>
      <c r="OOA17" s="333"/>
      <c r="OOB17" s="333"/>
      <c r="OOC17" s="333"/>
      <c r="OOD17" s="333"/>
      <c r="OOE17" s="333"/>
      <c r="OOF17" s="333"/>
      <c r="OOG17" s="333"/>
      <c r="OOH17" s="333"/>
      <c r="OOI17" s="333"/>
      <c r="OOJ17" s="333"/>
      <c r="OOK17" s="333"/>
      <c r="OOL17" s="333"/>
      <c r="OOM17" s="333"/>
      <c r="OON17" s="333"/>
      <c r="OOO17" s="333"/>
      <c r="OOP17" s="333"/>
      <c r="OOQ17" s="333"/>
      <c r="OOR17" s="333"/>
      <c r="OOS17" s="333"/>
      <c r="OOT17" s="333"/>
      <c r="OOU17" s="333"/>
      <c r="OOV17" s="333"/>
      <c r="OOW17" s="333"/>
      <c r="OOX17" s="333"/>
      <c r="OOY17" s="333"/>
      <c r="OOZ17" s="333"/>
      <c r="OPA17" s="333"/>
      <c r="OPB17" s="333"/>
      <c r="OPC17" s="333"/>
      <c r="OPD17" s="333"/>
      <c r="OPE17" s="333"/>
      <c r="OPF17" s="333"/>
      <c r="OPG17" s="333"/>
      <c r="OPH17" s="333"/>
      <c r="OPI17" s="333"/>
      <c r="OPJ17" s="333"/>
      <c r="OPK17" s="333"/>
      <c r="OPL17" s="333"/>
      <c r="OPM17" s="333"/>
      <c r="OPN17" s="333"/>
      <c r="OPO17" s="333"/>
      <c r="OPP17" s="333"/>
      <c r="OPQ17" s="333"/>
      <c r="OPR17" s="333"/>
      <c r="OPS17" s="333"/>
      <c r="OPT17" s="333"/>
      <c r="OPU17" s="333"/>
      <c r="OPV17" s="333"/>
      <c r="OPW17" s="333"/>
      <c r="OPX17" s="333"/>
      <c r="OPY17" s="333"/>
      <c r="OPZ17" s="333"/>
      <c r="OQA17" s="333"/>
      <c r="OQB17" s="333"/>
      <c r="OQC17" s="333"/>
      <c r="OQD17" s="333"/>
      <c r="OQE17" s="333"/>
      <c r="OQF17" s="333"/>
      <c r="OQG17" s="333"/>
      <c r="OQH17" s="333"/>
      <c r="OQI17" s="333"/>
      <c r="OQJ17" s="333"/>
      <c r="OQK17" s="333"/>
      <c r="OQL17" s="333"/>
      <c r="OQM17" s="333"/>
      <c r="OQN17" s="333"/>
      <c r="OQO17" s="333"/>
      <c r="OQP17" s="333"/>
      <c r="OQQ17" s="333"/>
      <c r="OQR17" s="333"/>
      <c r="OQS17" s="333"/>
      <c r="OQT17" s="333"/>
      <c r="OQU17" s="333"/>
      <c r="OQV17" s="333"/>
      <c r="OQW17" s="333"/>
      <c r="OQX17" s="333"/>
      <c r="OQY17" s="333"/>
      <c r="OQZ17" s="333"/>
      <c r="ORA17" s="333"/>
      <c r="ORB17" s="333"/>
      <c r="ORC17" s="333"/>
      <c r="ORD17" s="333"/>
      <c r="ORE17" s="333"/>
      <c r="ORF17" s="333"/>
      <c r="ORG17" s="333"/>
      <c r="ORH17" s="333"/>
      <c r="ORI17" s="333"/>
      <c r="ORJ17" s="333"/>
      <c r="ORK17" s="333"/>
      <c r="ORL17" s="333"/>
      <c r="ORM17" s="333"/>
      <c r="ORN17" s="333"/>
      <c r="ORO17" s="333"/>
      <c r="ORP17" s="333"/>
      <c r="ORQ17" s="333"/>
      <c r="ORR17" s="333"/>
      <c r="ORS17" s="333"/>
      <c r="ORT17" s="333"/>
      <c r="ORU17" s="333"/>
      <c r="ORV17" s="333"/>
      <c r="ORW17" s="333"/>
      <c r="ORX17" s="333"/>
      <c r="ORY17" s="333"/>
      <c r="ORZ17" s="333"/>
      <c r="OSA17" s="333"/>
      <c r="OSB17" s="333"/>
      <c r="OSC17" s="333"/>
      <c r="OSD17" s="333"/>
      <c r="OSE17" s="333"/>
      <c r="OSF17" s="333"/>
      <c r="OSG17" s="333"/>
      <c r="OSH17" s="333"/>
      <c r="OSI17" s="333"/>
      <c r="OSJ17" s="333"/>
      <c r="OSK17" s="333"/>
      <c r="OSL17" s="333"/>
      <c r="OSM17" s="333"/>
      <c r="OSN17" s="333"/>
      <c r="OSO17" s="333"/>
      <c r="OSP17" s="333"/>
      <c r="OSQ17" s="333"/>
      <c r="OSR17" s="333"/>
      <c r="OSS17" s="333"/>
      <c r="OST17" s="333"/>
      <c r="OSU17" s="333"/>
      <c r="OSV17" s="333"/>
      <c r="OSW17" s="333"/>
      <c r="OSX17" s="333"/>
      <c r="OSY17" s="333"/>
      <c r="OSZ17" s="333"/>
      <c r="OTA17" s="333"/>
      <c r="OTB17" s="333"/>
      <c r="OTC17" s="333"/>
      <c r="OTD17" s="333"/>
      <c r="OTE17" s="333"/>
      <c r="OTF17" s="333"/>
      <c r="OTG17" s="333"/>
      <c r="OTH17" s="333"/>
      <c r="OTI17" s="333"/>
      <c r="OTJ17" s="333"/>
      <c r="OTK17" s="333"/>
      <c r="OTL17" s="333"/>
      <c r="OTM17" s="333"/>
      <c r="OTN17" s="333"/>
      <c r="OTO17" s="333"/>
      <c r="OTP17" s="333"/>
      <c r="OTQ17" s="333"/>
      <c r="OTR17" s="333"/>
      <c r="OTS17" s="333"/>
      <c r="OTT17" s="333"/>
      <c r="OTU17" s="333"/>
      <c r="OTV17" s="333"/>
      <c r="OTW17" s="333"/>
      <c r="OTX17" s="333"/>
      <c r="OTY17" s="333"/>
      <c r="OTZ17" s="333"/>
      <c r="OUA17" s="333"/>
      <c r="OUB17" s="333"/>
      <c r="OUC17" s="333"/>
      <c r="OUD17" s="333"/>
      <c r="OUE17" s="333"/>
      <c r="OUF17" s="333"/>
      <c r="OUG17" s="333"/>
      <c r="OUH17" s="333"/>
      <c r="OUI17" s="333"/>
      <c r="OUJ17" s="333"/>
      <c r="OUK17" s="333"/>
      <c r="OUL17" s="333"/>
      <c r="OUM17" s="333"/>
      <c r="OUN17" s="333"/>
      <c r="OUO17" s="333"/>
      <c r="OUP17" s="333"/>
      <c r="OUQ17" s="333"/>
      <c r="OUR17" s="333"/>
      <c r="OUS17" s="333"/>
      <c r="OUT17" s="333"/>
      <c r="OUU17" s="333"/>
      <c r="OUV17" s="333"/>
      <c r="OUW17" s="333"/>
      <c r="OUX17" s="333"/>
      <c r="OUY17" s="333"/>
      <c r="OUZ17" s="333"/>
      <c r="OVA17" s="333"/>
      <c r="OVB17" s="333"/>
      <c r="OVC17" s="333"/>
      <c r="OVD17" s="333"/>
      <c r="OVE17" s="333"/>
      <c r="OVF17" s="333"/>
      <c r="OVG17" s="333"/>
      <c r="OVH17" s="333"/>
      <c r="OVI17" s="333"/>
      <c r="OVJ17" s="333"/>
      <c r="OVK17" s="333"/>
      <c r="OVL17" s="333"/>
      <c r="OVM17" s="333"/>
      <c r="OVN17" s="333"/>
      <c r="OVO17" s="333"/>
      <c r="OVP17" s="333"/>
      <c r="OVQ17" s="333"/>
      <c r="OVR17" s="333"/>
      <c r="OVS17" s="333"/>
      <c r="OVT17" s="333"/>
      <c r="OVU17" s="333"/>
      <c r="OVV17" s="333"/>
      <c r="OVW17" s="333"/>
      <c r="OVX17" s="333"/>
      <c r="OVY17" s="333"/>
      <c r="OVZ17" s="333"/>
      <c r="OWA17" s="333"/>
      <c r="OWB17" s="333"/>
      <c r="OWC17" s="333"/>
      <c r="OWD17" s="333"/>
      <c r="OWE17" s="333"/>
      <c r="OWF17" s="333"/>
      <c r="OWG17" s="333"/>
      <c r="OWH17" s="333"/>
      <c r="OWI17" s="333"/>
      <c r="OWJ17" s="333"/>
      <c r="OWK17" s="333"/>
      <c r="OWL17" s="333"/>
      <c r="OWM17" s="333"/>
      <c r="OWN17" s="333"/>
      <c r="OWO17" s="333"/>
      <c r="OWP17" s="333"/>
      <c r="OWQ17" s="333"/>
      <c r="OWR17" s="333"/>
      <c r="OWS17" s="333"/>
      <c r="OWT17" s="333"/>
      <c r="OWU17" s="333"/>
      <c r="OWV17" s="333"/>
      <c r="OWW17" s="333"/>
      <c r="OWX17" s="333"/>
      <c r="OWY17" s="333"/>
      <c r="OWZ17" s="333"/>
      <c r="OXA17" s="333"/>
      <c r="OXB17" s="333"/>
      <c r="OXC17" s="333"/>
      <c r="OXD17" s="333"/>
      <c r="OXE17" s="333"/>
      <c r="OXF17" s="333"/>
      <c r="OXG17" s="333"/>
      <c r="OXH17" s="333"/>
      <c r="OXI17" s="333"/>
      <c r="OXJ17" s="333"/>
      <c r="OXK17" s="333"/>
      <c r="OXL17" s="333"/>
      <c r="OXM17" s="333"/>
      <c r="OXN17" s="333"/>
      <c r="OXO17" s="333"/>
      <c r="OXP17" s="333"/>
      <c r="OXQ17" s="333"/>
      <c r="OXR17" s="333"/>
      <c r="OXS17" s="333"/>
      <c r="OXT17" s="333"/>
      <c r="OXU17" s="333"/>
      <c r="OXV17" s="333"/>
      <c r="OXW17" s="333"/>
      <c r="OXX17" s="333"/>
      <c r="OXY17" s="333"/>
      <c r="OXZ17" s="333"/>
      <c r="OYA17" s="333"/>
      <c r="OYB17" s="333"/>
      <c r="OYC17" s="333"/>
      <c r="OYD17" s="333"/>
      <c r="OYE17" s="333"/>
      <c r="OYF17" s="333"/>
      <c r="OYG17" s="333"/>
      <c r="OYH17" s="333"/>
      <c r="OYI17" s="333"/>
      <c r="OYJ17" s="333"/>
      <c r="OYK17" s="333"/>
      <c r="OYL17" s="333"/>
      <c r="OYM17" s="333"/>
      <c r="OYN17" s="333"/>
      <c r="OYO17" s="333"/>
      <c r="OYP17" s="333"/>
      <c r="OYQ17" s="333"/>
      <c r="OYR17" s="333"/>
      <c r="OYS17" s="333"/>
      <c r="OYT17" s="333"/>
      <c r="OYU17" s="333"/>
      <c r="OYV17" s="333"/>
      <c r="OYW17" s="333"/>
      <c r="OYX17" s="333"/>
      <c r="OYY17" s="333"/>
      <c r="OYZ17" s="333"/>
      <c r="OZA17" s="333"/>
      <c r="OZB17" s="333"/>
      <c r="OZC17" s="333"/>
      <c r="OZD17" s="333"/>
      <c r="OZE17" s="333"/>
      <c r="OZF17" s="333"/>
      <c r="OZG17" s="333"/>
      <c r="OZH17" s="333"/>
      <c r="OZI17" s="333"/>
      <c r="OZJ17" s="333"/>
      <c r="OZK17" s="333"/>
      <c r="OZL17" s="333"/>
      <c r="OZM17" s="333"/>
      <c r="OZN17" s="333"/>
      <c r="OZO17" s="333"/>
      <c r="OZP17" s="333"/>
      <c r="OZQ17" s="333"/>
      <c r="OZR17" s="333"/>
      <c r="OZS17" s="333"/>
      <c r="OZT17" s="333"/>
      <c r="OZU17" s="333"/>
      <c r="OZV17" s="333"/>
      <c r="OZW17" s="333"/>
      <c r="OZX17" s="333"/>
      <c r="OZY17" s="333"/>
      <c r="OZZ17" s="333"/>
      <c r="PAA17" s="333"/>
      <c r="PAB17" s="333"/>
      <c r="PAC17" s="333"/>
      <c r="PAD17" s="333"/>
      <c r="PAE17" s="333"/>
      <c r="PAF17" s="333"/>
      <c r="PAG17" s="333"/>
      <c r="PAH17" s="333"/>
      <c r="PAI17" s="333"/>
      <c r="PAJ17" s="333"/>
      <c r="PAK17" s="333"/>
      <c r="PAL17" s="333"/>
      <c r="PAM17" s="333"/>
      <c r="PAN17" s="333"/>
      <c r="PAO17" s="333"/>
      <c r="PAP17" s="333"/>
      <c r="PAQ17" s="333"/>
      <c r="PAR17" s="333"/>
      <c r="PAS17" s="333"/>
      <c r="PAT17" s="333"/>
      <c r="PAU17" s="333"/>
      <c r="PAV17" s="333"/>
      <c r="PAW17" s="333"/>
      <c r="PAX17" s="333"/>
      <c r="PAY17" s="333"/>
      <c r="PAZ17" s="333"/>
      <c r="PBA17" s="333"/>
      <c r="PBB17" s="333"/>
      <c r="PBC17" s="333"/>
      <c r="PBD17" s="333"/>
      <c r="PBE17" s="333"/>
      <c r="PBF17" s="333"/>
      <c r="PBG17" s="333"/>
      <c r="PBH17" s="333"/>
      <c r="PBI17" s="333"/>
      <c r="PBJ17" s="333"/>
      <c r="PBK17" s="333"/>
      <c r="PBL17" s="333"/>
      <c r="PBM17" s="333"/>
      <c r="PBN17" s="333"/>
      <c r="PBO17" s="333"/>
      <c r="PBP17" s="333"/>
      <c r="PBQ17" s="333"/>
      <c r="PBR17" s="333"/>
      <c r="PBS17" s="333"/>
      <c r="PBT17" s="333"/>
      <c r="PBU17" s="333"/>
      <c r="PBV17" s="333"/>
      <c r="PBW17" s="333"/>
      <c r="PBX17" s="333"/>
      <c r="PBY17" s="333"/>
      <c r="PBZ17" s="333"/>
      <c r="PCA17" s="333"/>
      <c r="PCB17" s="333"/>
      <c r="PCC17" s="333"/>
      <c r="PCD17" s="333"/>
      <c r="PCE17" s="333"/>
      <c r="PCF17" s="333"/>
      <c r="PCG17" s="333"/>
      <c r="PCH17" s="333"/>
      <c r="PCI17" s="333"/>
      <c r="PCJ17" s="333"/>
      <c r="PCK17" s="333"/>
      <c r="PCL17" s="333"/>
      <c r="PCM17" s="333"/>
      <c r="PCN17" s="333"/>
      <c r="PCO17" s="333"/>
      <c r="PCP17" s="333"/>
      <c r="PCQ17" s="333"/>
      <c r="PCR17" s="333"/>
      <c r="PCS17" s="333"/>
      <c r="PCT17" s="333"/>
      <c r="PCU17" s="333"/>
      <c r="PCV17" s="333"/>
      <c r="PCW17" s="333"/>
      <c r="PCX17" s="333"/>
      <c r="PCY17" s="333"/>
      <c r="PCZ17" s="333"/>
      <c r="PDA17" s="333"/>
      <c r="PDB17" s="333"/>
      <c r="PDC17" s="333"/>
      <c r="PDD17" s="333"/>
      <c r="PDE17" s="333"/>
      <c r="PDF17" s="333"/>
      <c r="PDG17" s="333"/>
      <c r="PDH17" s="333"/>
      <c r="PDI17" s="333"/>
      <c r="PDJ17" s="333"/>
      <c r="PDK17" s="333"/>
      <c r="PDL17" s="333"/>
      <c r="PDM17" s="333"/>
      <c r="PDN17" s="333"/>
      <c r="PDO17" s="333"/>
      <c r="PDP17" s="333"/>
      <c r="PDQ17" s="333"/>
      <c r="PDR17" s="333"/>
      <c r="PDS17" s="333"/>
      <c r="PDT17" s="333"/>
      <c r="PDU17" s="333"/>
      <c r="PDV17" s="333"/>
      <c r="PDW17" s="333"/>
      <c r="PDX17" s="333"/>
      <c r="PDY17" s="333"/>
      <c r="PDZ17" s="333"/>
      <c r="PEA17" s="333"/>
      <c r="PEB17" s="333"/>
      <c r="PEC17" s="333"/>
      <c r="PED17" s="333"/>
      <c r="PEE17" s="333"/>
      <c r="PEF17" s="333"/>
      <c r="PEG17" s="333"/>
      <c r="PEH17" s="333"/>
      <c r="PEI17" s="333"/>
      <c r="PEJ17" s="333"/>
      <c r="PEK17" s="333"/>
      <c r="PEL17" s="333"/>
      <c r="PEM17" s="333"/>
      <c r="PEN17" s="333"/>
      <c r="PEO17" s="333"/>
      <c r="PEP17" s="333"/>
      <c r="PEQ17" s="333"/>
      <c r="PER17" s="333"/>
      <c r="PES17" s="333"/>
      <c r="PET17" s="333"/>
      <c r="PEU17" s="333"/>
      <c r="PEV17" s="333"/>
      <c r="PEW17" s="333"/>
      <c r="PEX17" s="333"/>
      <c r="PEY17" s="333"/>
      <c r="PEZ17" s="333"/>
      <c r="PFA17" s="333"/>
      <c r="PFB17" s="333"/>
      <c r="PFC17" s="333"/>
      <c r="PFD17" s="333"/>
      <c r="PFE17" s="333"/>
      <c r="PFF17" s="333"/>
      <c r="PFG17" s="333"/>
      <c r="PFH17" s="333"/>
      <c r="PFI17" s="333"/>
      <c r="PFJ17" s="333"/>
      <c r="PFK17" s="333"/>
      <c r="PFL17" s="333"/>
      <c r="PFM17" s="333"/>
      <c r="PFN17" s="333"/>
      <c r="PFO17" s="333"/>
      <c r="PFP17" s="333"/>
      <c r="PFQ17" s="333"/>
      <c r="PFR17" s="333"/>
      <c r="PFS17" s="333"/>
      <c r="PFT17" s="333"/>
      <c r="PFU17" s="333"/>
      <c r="PFV17" s="333"/>
      <c r="PFW17" s="333"/>
      <c r="PFX17" s="333"/>
      <c r="PFY17" s="333"/>
      <c r="PFZ17" s="333"/>
      <c r="PGA17" s="333"/>
      <c r="PGB17" s="333"/>
      <c r="PGC17" s="333"/>
      <c r="PGD17" s="333"/>
      <c r="PGE17" s="333"/>
      <c r="PGF17" s="333"/>
      <c r="PGG17" s="333"/>
      <c r="PGH17" s="333"/>
      <c r="PGI17" s="333"/>
      <c r="PGJ17" s="333"/>
      <c r="PGK17" s="333"/>
      <c r="PGL17" s="333"/>
      <c r="PGM17" s="333"/>
      <c r="PGN17" s="333"/>
      <c r="PGO17" s="333"/>
      <c r="PGP17" s="333"/>
      <c r="PGQ17" s="333"/>
      <c r="PGR17" s="333"/>
      <c r="PGS17" s="333"/>
      <c r="PGT17" s="333"/>
      <c r="PGU17" s="333"/>
      <c r="PGV17" s="333"/>
      <c r="PGW17" s="333"/>
      <c r="PGX17" s="333"/>
      <c r="PGY17" s="333"/>
      <c r="PGZ17" s="333"/>
      <c r="PHA17" s="333"/>
      <c r="PHB17" s="333"/>
      <c r="PHC17" s="333"/>
      <c r="PHD17" s="333"/>
      <c r="PHE17" s="333"/>
      <c r="PHF17" s="333"/>
      <c r="PHG17" s="333"/>
      <c r="PHH17" s="333"/>
      <c r="PHI17" s="333"/>
      <c r="PHJ17" s="333"/>
      <c r="PHK17" s="333"/>
      <c r="PHL17" s="333"/>
      <c r="PHM17" s="333"/>
      <c r="PHN17" s="333"/>
      <c r="PHO17" s="333"/>
      <c r="PHP17" s="333"/>
      <c r="PHQ17" s="333"/>
      <c r="PHR17" s="333"/>
      <c r="PHS17" s="333"/>
      <c r="PHT17" s="333"/>
      <c r="PHU17" s="333"/>
      <c r="PHV17" s="333"/>
      <c r="PHW17" s="333"/>
      <c r="PHX17" s="333"/>
      <c r="PHY17" s="333"/>
      <c r="PHZ17" s="333"/>
      <c r="PIA17" s="333"/>
      <c r="PIB17" s="333"/>
      <c r="PIC17" s="333"/>
      <c r="PID17" s="333"/>
      <c r="PIE17" s="333"/>
      <c r="PIF17" s="333"/>
      <c r="PIG17" s="333"/>
      <c r="PIH17" s="333"/>
      <c r="PII17" s="333"/>
      <c r="PIJ17" s="333"/>
      <c r="PIK17" s="333"/>
      <c r="PIL17" s="333"/>
      <c r="PIM17" s="333"/>
      <c r="PIN17" s="333"/>
      <c r="PIO17" s="333"/>
      <c r="PIP17" s="333"/>
      <c r="PIQ17" s="333"/>
      <c r="PIR17" s="333"/>
      <c r="PIS17" s="333"/>
      <c r="PIT17" s="333"/>
      <c r="PIU17" s="333"/>
      <c r="PIV17" s="333"/>
      <c r="PIW17" s="333"/>
      <c r="PIX17" s="333"/>
      <c r="PIY17" s="333"/>
      <c r="PIZ17" s="333"/>
      <c r="PJA17" s="333"/>
      <c r="PJB17" s="333"/>
      <c r="PJC17" s="333"/>
      <c r="PJD17" s="333"/>
      <c r="PJE17" s="333"/>
      <c r="PJF17" s="333"/>
      <c r="PJG17" s="333"/>
      <c r="PJH17" s="333"/>
      <c r="PJI17" s="333"/>
      <c r="PJJ17" s="333"/>
      <c r="PJK17" s="333"/>
      <c r="PJL17" s="333"/>
      <c r="PJM17" s="333"/>
      <c r="PJN17" s="333"/>
      <c r="PJO17" s="333"/>
      <c r="PJP17" s="333"/>
      <c r="PJQ17" s="333"/>
      <c r="PJR17" s="333"/>
      <c r="PJS17" s="333"/>
      <c r="PJT17" s="333"/>
      <c r="PJU17" s="333"/>
      <c r="PJV17" s="333"/>
      <c r="PJW17" s="333"/>
      <c r="PJX17" s="333"/>
      <c r="PJY17" s="333"/>
      <c r="PJZ17" s="333"/>
      <c r="PKA17" s="333"/>
      <c r="PKB17" s="333"/>
      <c r="PKC17" s="333"/>
      <c r="PKD17" s="333"/>
      <c r="PKE17" s="333"/>
      <c r="PKF17" s="333"/>
      <c r="PKG17" s="333"/>
      <c r="PKH17" s="333"/>
      <c r="PKI17" s="333"/>
      <c r="PKJ17" s="333"/>
      <c r="PKK17" s="333"/>
      <c r="PKL17" s="333"/>
      <c r="PKM17" s="333"/>
      <c r="PKN17" s="333"/>
      <c r="PKO17" s="333"/>
      <c r="PKP17" s="333"/>
      <c r="PKQ17" s="333"/>
      <c r="PKR17" s="333"/>
      <c r="PKS17" s="333"/>
      <c r="PKT17" s="333"/>
      <c r="PKU17" s="333"/>
      <c r="PKV17" s="333"/>
      <c r="PKW17" s="333"/>
      <c r="PKX17" s="333"/>
      <c r="PKY17" s="333"/>
      <c r="PKZ17" s="333"/>
      <c r="PLA17" s="333"/>
      <c r="PLB17" s="333"/>
      <c r="PLC17" s="333"/>
      <c r="PLD17" s="333"/>
      <c r="PLE17" s="333"/>
      <c r="PLF17" s="333"/>
      <c r="PLG17" s="333"/>
      <c r="PLH17" s="333"/>
      <c r="PLI17" s="333"/>
      <c r="PLJ17" s="333"/>
      <c r="PLK17" s="333"/>
      <c r="PLL17" s="333"/>
      <c r="PLM17" s="333"/>
      <c r="PLN17" s="333"/>
      <c r="PLO17" s="333"/>
      <c r="PLP17" s="333"/>
      <c r="PLQ17" s="333"/>
      <c r="PLR17" s="333"/>
      <c r="PLS17" s="333"/>
      <c r="PLT17" s="333"/>
      <c r="PLU17" s="333"/>
      <c r="PLV17" s="333"/>
      <c r="PLW17" s="333"/>
      <c r="PLX17" s="333"/>
      <c r="PLY17" s="333"/>
      <c r="PLZ17" s="333"/>
      <c r="PMA17" s="333"/>
      <c r="PMB17" s="333"/>
      <c r="PMC17" s="333"/>
      <c r="PMD17" s="333"/>
      <c r="PME17" s="333"/>
      <c r="PMF17" s="333"/>
      <c r="PMG17" s="333"/>
      <c r="PMH17" s="333"/>
      <c r="PMI17" s="333"/>
      <c r="PMJ17" s="333"/>
      <c r="PMK17" s="333"/>
      <c r="PML17" s="333"/>
      <c r="PMM17" s="333"/>
      <c r="PMN17" s="333"/>
      <c r="PMO17" s="333"/>
      <c r="PMP17" s="333"/>
      <c r="PMQ17" s="333"/>
      <c r="PMR17" s="333"/>
      <c r="PMS17" s="333"/>
      <c r="PMT17" s="333"/>
      <c r="PMU17" s="333"/>
      <c r="PMV17" s="333"/>
      <c r="PMW17" s="333"/>
      <c r="PMX17" s="333"/>
      <c r="PMY17" s="333"/>
      <c r="PMZ17" s="333"/>
      <c r="PNA17" s="333"/>
      <c r="PNB17" s="333"/>
      <c r="PNC17" s="333"/>
      <c r="PND17" s="333"/>
      <c r="PNE17" s="333"/>
      <c r="PNF17" s="333"/>
      <c r="PNG17" s="333"/>
      <c r="PNH17" s="333"/>
      <c r="PNI17" s="333"/>
      <c r="PNJ17" s="333"/>
      <c r="PNK17" s="333"/>
      <c r="PNL17" s="333"/>
      <c r="PNM17" s="333"/>
      <c r="PNN17" s="333"/>
      <c r="PNO17" s="333"/>
      <c r="PNP17" s="333"/>
      <c r="PNQ17" s="333"/>
      <c r="PNR17" s="333"/>
      <c r="PNS17" s="333"/>
      <c r="PNT17" s="333"/>
      <c r="PNU17" s="333"/>
      <c r="PNV17" s="333"/>
      <c r="PNW17" s="333"/>
      <c r="PNX17" s="333"/>
      <c r="PNY17" s="333"/>
      <c r="PNZ17" s="333"/>
      <c r="POA17" s="333"/>
      <c r="POB17" s="333"/>
      <c r="POC17" s="333"/>
      <c r="POD17" s="333"/>
      <c r="POE17" s="333"/>
      <c r="POF17" s="333"/>
      <c r="POG17" s="333"/>
      <c r="POH17" s="333"/>
      <c r="POI17" s="333"/>
      <c r="POJ17" s="333"/>
      <c r="POK17" s="333"/>
      <c r="POL17" s="333"/>
      <c r="POM17" s="333"/>
      <c r="PON17" s="333"/>
      <c r="POO17" s="333"/>
      <c r="POP17" s="333"/>
      <c r="POQ17" s="333"/>
      <c r="POR17" s="333"/>
      <c r="POS17" s="333"/>
      <c r="POT17" s="333"/>
      <c r="POU17" s="333"/>
      <c r="POV17" s="333"/>
      <c r="POW17" s="333"/>
      <c r="POX17" s="333"/>
      <c r="POY17" s="333"/>
      <c r="POZ17" s="333"/>
      <c r="PPA17" s="333"/>
      <c r="PPB17" s="333"/>
      <c r="PPC17" s="333"/>
      <c r="PPD17" s="333"/>
      <c r="PPE17" s="333"/>
      <c r="PPF17" s="333"/>
      <c r="PPG17" s="333"/>
      <c r="PPH17" s="333"/>
      <c r="PPI17" s="333"/>
      <c r="PPJ17" s="333"/>
      <c r="PPK17" s="333"/>
      <c r="PPL17" s="333"/>
      <c r="PPM17" s="333"/>
      <c r="PPN17" s="333"/>
      <c r="PPO17" s="333"/>
      <c r="PPP17" s="333"/>
      <c r="PPQ17" s="333"/>
      <c r="PPR17" s="333"/>
      <c r="PPS17" s="333"/>
      <c r="PPT17" s="333"/>
      <c r="PPU17" s="333"/>
      <c r="PPV17" s="333"/>
      <c r="PPW17" s="333"/>
      <c r="PPX17" s="333"/>
      <c r="PPY17" s="333"/>
      <c r="PPZ17" s="333"/>
      <c r="PQA17" s="333"/>
      <c r="PQB17" s="333"/>
      <c r="PQC17" s="333"/>
      <c r="PQD17" s="333"/>
      <c r="PQE17" s="333"/>
      <c r="PQF17" s="333"/>
      <c r="PQG17" s="333"/>
      <c r="PQH17" s="333"/>
      <c r="PQI17" s="333"/>
      <c r="PQJ17" s="333"/>
      <c r="PQK17" s="333"/>
      <c r="PQL17" s="333"/>
      <c r="PQM17" s="333"/>
      <c r="PQN17" s="333"/>
      <c r="PQO17" s="333"/>
      <c r="PQP17" s="333"/>
      <c r="PQQ17" s="333"/>
      <c r="PQR17" s="333"/>
      <c r="PQS17" s="333"/>
      <c r="PQT17" s="333"/>
      <c r="PQU17" s="333"/>
      <c r="PQV17" s="333"/>
      <c r="PQW17" s="333"/>
      <c r="PQX17" s="333"/>
      <c r="PQY17" s="333"/>
      <c r="PQZ17" s="333"/>
      <c r="PRA17" s="333"/>
      <c r="PRB17" s="333"/>
      <c r="PRC17" s="333"/>
      <c r="PRD17" s="333"/>
      <c r="PRE17" s="333"/>
      <c r="PRF17" s="333"/>
      <c r="PRG17" s="333"/>
      <c r="PRH17" s="333"/>
      <c r="PRI17" s="333"/>
      <c r="PRJ17" s="333"/>
      <c r="PRK17" s="333"/>
      <c r="PRL17" s="333"/>
      <c r="PRM17" s="333"/>
      <c r="PRN17" s="333"/>
      <c r="PRO17" s="333"/>
      <c r="PRP17" s="333"/>
      <c r="PRQ17" s="333"/>
      <c r="PRR17" s="333"/>
      <c r="PRS17" s="333"/>
      <c r="PRT17" s="333"/>
      <c r="PRU17" s="333"/>
      <c r="PRV17" s="333"/>
      <c r="PRW17" s="333"/>
      <c r="PRX17" s="333"/>
      <c r="PRY17" s="333"/>
      <c r="PRZ17" s="333"/>
      <c r="PSA17" s="333"/>
      <c r="PSB17" s="333"/>
      <c r="PSC17" s="333"/>
      <c r="PSD17" s="333"/>
      <c r="PSE17" s="333"/>
      <c r="PSF17" s="333"/>
      <c r="PSG17" s="333"/>
      <c r="PSH17" s="333"/>
      <c r="PSI17" s="333"/>
      <c r="PSJ17" s="333"/>
      <c r="PSK17" s="333"/>
      <c r="PSL17" s="333"/>
      <c r="PSM17" s="333"/>
      <c r="PSN17" s="333"/>
      <c r="PSO17" s="333"/>
      <c r="PSP17" s="333"/>
      <c r="PSQ17" s="333"/>
      <c r="PSR17" s="333"/>
      <c r="PSS17" s="333"/>
      <c r="PST17" s="333"/>
      <c r="PSU17" s="333"/>
      <c r="PSV17" s="333"/>
      <c r="PSW17" s="333"/>
      <c r="PSX17" s="333"/>
      <c r="PSY17" s="333"/>
      <c r="PSZ17" s="333"/>
      <c r="PTA17" s="333"/>
      <c r="PTB17" s="333"/>
      <c r="PTC17" s="333"/>
      <c r="PTD17" s="333"/>
      <c r="PTE17" s="333"/>
      <c r="PTF17" s="333"/>
      <c r="PTG17" s="333"/>
      <c r="PTH17" s="333"/>
      <c r="PTI17" s="333"/>
      <c r="PTJ17" s="333"/>
      <c r="PTK17" s="333"/>
      <c r="PTL17" s="333"/>
      <c r="PTM17" s="333"/>
      <c r="PTN17" s="333"/>
      <c r="PTO17" s="333"/>
      <c r="PTP17" s="333"/>
      <c r="PTQ17" s="333"/>
      <c r="PTR17" s="333"/>
      <c r="PTS17" s="333"/>
      <c r="PTT17" s="333"/>
      <c r="PTU17" s="333"/>
      <c r="PTV17" s="333"/>
      <c r="PTW17" s="333"/>
      <c r="PTX17" s="333"/>
      <c r="PTY17" s="333"/>
      <c r="PTZ17" s="333"/>
      <c r="PUA17" s="333"/>
      <c r="PUB17" s="333"/>
      <c r="PUC17" s="333"/>
      <c r="PUD17" s="333"/>
      <c r="PUE17" s="333"/>
      <c r="PUF17" s="333"/>
      <c r="PUG17" s="333"/>
      <c r="PUH17" s="333"/>
      <c r="PUI17" s="333"/>
      <c r="PUJ17" s="333"/>
      <c r="PUK17" s="333"/>
      <c r="PUL17" s="333"/>
      <c r="PUM17" s="333"/>
      <c r="PUN17" s="333"/>
      <c r="PUO17" s="333"/>
      <c r="PUP17" s="333"/>
      <c r="PUQ17" s="333"/>
      <c r="PUR17" s="333"/>
      <c r="PUS17" s="333"/>
      <c r="PUT17" s="333"/>
      <c r="PUU17" s="333"/>
      <c r="PUV17" s="333"/>
      <c r="PUW17" s="333"/>
      <c r="PUX17" s="333"/>
      <c r="PUY17" s="333"/>
      <c r="PUZ17" s="333"/>
      <c r="PVA17" s="333"/>
      <c r="PVB17" s="333"/>
      <c r="PVC17" s="333"/>
      <c r="PVD17" s="333"/>
      <c r="PVE17" s="333"/>
      <c r="PVF17" s="333"/>
      <c r="PVG17" s="333"/>
      <c r="PVH17" s="333"/>
      <c r="PVI17" s="333"/>
      <c r="PVJ17" s="333"/>
      <c r="PVK17" s="333"/>
      <c r="PVL17" s="333"/>
      <c r="PVM17" s="333"/>
      <c r="PVN17" s="333"/>
      <c r="PVO17" s="333"/>
      <c r="PVP17" s="333"/>
      <c r="PVQ17" s="333"/>
      <c r="PVR17" s="333"/>
      <c r="PVS17" s="333"/>
      <c r="PVT17" s="333"/>
      <c r="PVU17" s="333"/>
      <c r="PVV17" s="333"/>
      <c r="PVW17" s="333"/>
      <c r="PVX17" s="333"/>
      <c r="PVY17" s="333"/>
      <c r="PVZ17" s="333"/>
      <c r="PWA17" s="333"/>
      <c r="PWB17" s="333"/>
      <c r="PWC17" s="333"/>
      <c r="PWD17" s="333"/>
      <c r="PWE17" s="333"/>
      <c r="PWF17" s="333"/>
      <c r="PWG17" s="333"/>
      <c r="PWH17" s="333"/>
      <c r="PWI17" s="333"/>
      <c r="PWJ17" s="333"/>
      <c r="PWK17" s="333"/>
      <c r="PWL17" s="333"/>
      <c r="PWM17" s="333"/>
      <c r="PWN17" s="333"/>
      <c r="PWO17" s="333"/>
      <c r="PWP17" s="333"/>
      <c r="PWQ17" s="333"/>
      <c r="PWR17" s="333"/>
      <c r="PWS17" s="333"/>
      <c r="PWT17" s="333"/>
      <c r="PWU17" s="333"/>
      <c r="PWV17" s="333"/>
      <c r="PWW17" s="333"/>
      <c r="PWX17" s="333"/>
      <c r="PWY17" s="333"/>
      <c r="PWZ17" s="333"/>
      <c r="PXA17" s="333"/>
      <c r="PXB17" s="333"/>
      <c r="PXC17" s="333"/>
      <c r="PXD17" s="333"/>
      <c r="PXE17" s="333"/>
      <c r="PXF17" s="333"/>
      <c r="PXG17" s="333"/>
      <c r="PXH17" s="333"/>
      <c r="PXI17" s="333"/>
      <c r="PXJ17" s="333"/>
      <c r="PXK17" s="333"/>
      <c r="PXL17" s="333"/>
      <c r="PXM17" s="333"/>
      <c r="PXN17" s="333"/>
      <c r="PXO17" s="333"/>
      <c r="PXP17" s="333"/>
      <c r="PXQ17" s="333"/>
      <c r="PXR17" s="333"/>
      <c r="PXS17" s="333"/>
      <c r="PXT17" s="333"/>
      <c r="PXU17" s="333"/>
      <c r="PXV17" s="333"/>
      <c r="PXW17" s="333"/>
      <c r="PXX17" s="333"/>
      <c r="PXY17" s="333"/>
      <c r="PXZ17" s="333"/>
      <c r="PYA17" s="333"/>
      <c r="PYB17" s="333"/>
      <c r="PYC17" s="333"/>
      <c r="PYD17" s="333"/>
      <c r="PYE17" s="333"/>
      <c r="PYF17" s="333"/>
      <c r="PYG17" s="333"/>
      <c r="PYH17" s="333"/>
      <c r="PYI17" s="333"/>
      <c r="PYJ17" s="333"/>
      <c r="PYK17" s="333"/>
      <c r="PYL17" s="333"/>
      <c r="PYM17" s="333"/>
      <c r="PYN17" s="333"/>
      <c r="PYO17" s="333"/>
      <c r="PYP17" s="333"/>
      <c r="PYQ17" s="333"/>
      <c r="PYR17" s="333"/>
      <c r="PYS17" s="333"/>
      <c r="PYT17" s="333"/>
      <c r="PYU17" s="333"/>
      <c r="PYV17" s="333"/>
      <c r="PYW17" s="333"/>
      <c r="PYX17" s="333"/>
      <c r="PYY17" s="333"/>
      <c r="PYZ17" s="333"/>
      <c r="PZA17" s="333"/>
      <c r="PZB17" s="333"/>
      <c r="PZC17" s="333"/>
      <c r="PZD17" s="333"/>
      <c r="PZE17" s="333"/>
      <c r="PZF17" s="333"/>
      <c r="PZG17" s="333"/>
      <c r="PZH17" s="333"/>
      <c r="PZI17" s="333"/>
      <c r="PZJ17" s="333"/>
      <c r="PZK17" s="333"/>
      <c r="PZL17" s="333"/>
      <c r="PZM17" s="333"/>
      <c r="PZN17" s="333"/>
      <c r="PZO17" s="333"/>
      <c r="PZP17" s="333"/>
      <c r="PZQ17" s="333"/>
      <c r="PZR17" s="333"/>
      <c r="PZS17" s="333"/>
      <c r="PZT17" s="333"/>
      <c r="PZU17" s="333"/>
      <c r="PZV17" s="333"/>
      <c r="PZW17" s="333"/>
      <c r="PZX17" s="333"/>
      <c r="PZY17" s="333"/>
      <c r="PZZ17" s="333"/>
      <c r="QAA17" s="333"/>
      <c r="QAB17" s="333"/>
      <c r="QAC17" s="333"/>
      <c r="QAD17" s="333"/>
      <c r="QAE17" s="333"/>
      <c r="QAF17" s="333"/>
      <c r="QAG17" s="333"/>
      <c r="QAH17" s="333"/>
      <c r="QAI17" s="333"/>
      <c r="QAJ17" s="333"/>
      <c r="QAK17" s="333"/>
      <c r="QAL17" s="333"/>
      <c r="QAM17" s="333"/>
      <c r="QAN17" s="333"/>
      <c r="QAO17" s="333"/>
      <c r="QAP17" s="333"/>
      <c r="QAQ17" s="333"/>
      <c r="QAR17" s="333"/>
      <c r="QAS17" s="333"/>
      <c r="QAT17" s="333"/>
      <c r="QAU17" s="333"/>
      <c r="QAV17" s="333"/>
      <c r="QAW17" s="333"/>
      <c r="QAX17" s="333"/>
      <c r="QAY17" s="333"/>
      <c r="QAZ17" s="333"/>
      <c r="QBA17" s="333"/>
      <c r="QBB17" s="333"/>
      <c r="QBC17" s="333"/>
      <c r="QBD17" s="333"/>
      <c r="QBE17" s="333"/>
      <c r="QBF17" s="333"/>
      <c r="QBG17" s="333"/>
      <c r="QBH17" s="333"/>
      <c r="QBI17" s="333"/>
      <c r="QBJ17" s="333"/>
      <c r="QBK17" s="333"/>
      <c r="QBL17" s="333"/>
      <c r="QBM17" s="333"/>
      <c r="QBN17" s="333"/>
      <c r="QBO17" s="333"/>
      <c r="QBP17" s="333"/>
      <c r="QBQ17" s="333"/>
      <c r="QBR17" s="333"/>
      <c r="QBS17" s="333"/>
      <c r="QBT17" s="333"/>
      <c r="QBU17" s="333"/>
      <c r="QBV17" s="333"/>
      <c r="QBW17" s="333"/>
      <c r="QBX17" s="333"/>
      <c r="QBY17" s="333"/>
      <c r="QBZ17" s="333"/>
      <c r="QCA17" s="333"/>
      <c r="QCB17" s="333"/>
      <c r="QCC17" s="333"/>
      <c r="QCD17" s="333"/>
      <c r="QCE17" s="333"/>
      <c r="QCF17" s="333"/>
      <c r="QCG17" s="333"/>
      <c r="QCH17" s="333"/>
      <c r="QCI17" s="333"/>
      <c r="QCJ17" s="333"/>
      <c r="QCK17" s="333"/>
      <c r="QCL17" s="333"/>
      <c r="QCM17" s="333"/>
      <c r="QCN17" s="333"/>
      <c r="QCO17" s="333"/>
      <c r="QCP17" s="333"/>
      <c r="QCQ17" s="333"/>
      <c r="QCR17" s="333"/>
      <c r="QCS17" s="333"/>
      <c r="QCT17" s="333"/>
      <c r="QCU17" s="333"/>
      <c r="QCV17" s="333"/>
      <c r="QCW17" s="333"/>
      <c r="QCX17" s="333"/>
      <c r="QCY17" s="333"/>
      <c r="QCZ17" s="333"/>
      <c r="QDA17" s="333"/>
      <c r="QDB17" s="333"/>
      <c r="QDC17" s="333"/>
      <c r="QDD17" s="333"/>
      <c r="QDE17" s="333"/>
      <c r="QDF17" s="333"/>
      <c r="QDG17" s="333"/>
      <c r="QDH17" s="333"/>
      <c r="QDI17" s="333"/>
      <c r="QDJ17" s="333"/>
      <c r="QDK17" s="333"/>
      <c r="QDL17" s="333"/>
      <c r="QDM17" s="333"/>
      <c r="QDN17" s="333"/>
      <c r="QDO17" s="333"/>
      <c r="QDP17" s="333"/>
      <c r="QDQ17" s="333"/>
      <c r="QDR17" s="333"/>
      <c r="QDS17" s="333"/>
      <c r="QDT17" s="333"/>
      <c r="QDU17" s="333"/>
      <c r="QDV17" s="333"/>
      <c r="QDW17" s="333"/>
      <c r="QDX17" s="333"/>
      <c r="QDY17" s="333"/>
      <c r="QDZ17" s="333"/>
      <c r="QEA17" s="333"/>
      <c r="QEB17" s="333"/>
      <c r="QEC17" s="333"/>
      <c r="QED17" s="333"/>
      <c r="QEE17" s="333"/>
      <c r="QEF17" s="333"/>
      <c r="QEG17" s="333"/>
      <c r="QEH17" s="333"/>
      <c r="QEI17" s="333"/>
      <c r="QEJ17" s="333"/>
      <c r="QEK17" s="333"/>
      <c r="QEL17" s="333"/>
      <c r="QEM17" s="333"/>
      <c r="QEN17" s="333"/>
      <c r="QEO17" s="333"/>
      <c r="QEP17" s="333"/>
      <c r="QEQ17" s="333"/>
      <c r="QER17" s="333"/>
      <c r="QES17" s="333"/>
      <c r="QET17" s="333"/>
      <c r="QEU17" s="333"/>
      <c r="QEV17" s="333"/>
      <c r="QEW17" s="333"/>
      <c r="QEX17" s="333"/>
      <c r="QEY17" s="333"/>
      <c r="QEZ17" s="333"/>
      <c r="QFA17" s="333"/>
      <c r="QFB17" s="333"/>
      <c r="QFC17" s="333"/>
      <c r="QFD17" s="333"/>
      <c r="QFE17" s="333"/>
      <c r="QFF17" s="333"/>
      <c r="QFG17" s="333"/>
      <c r="QFH17" s="333"/>
      <c r="QFI17" s="333"/>
      <c r="QFJ17" s="333"/>
      <c r="QFK17" s="333"/>
      <c r="QFL17" s="333"/>
      <c r="QFM17" s="333"/>
      <c r="QFN17" s="333"/>
      <c r="QFO17" s="333"/>
      <c r="QFP17" s="333"/>
      <c r="QFQ17" s="333"/>
      <c r="QFR17" s="333"/>
      <c r="QFS17" s="333"/>
      <c r="QFT17" s="333"/>
      <c r="QFU17" s="333"/>
      <c r="QFV17" s="333"/>
      <c r="QFW17" s="333"/>
      <c r="QFX17" s="333"/>
      <c r="QFY17" s="333"/>
      <c r="QFZ17" s="333"/>
      <c r="QGA17" s="333"/>
      <c r="QGB17" s="333"/>
      <c r="QGC17" s="333"/>
      <c r="QGD17" s="333"/>
      <c r="QGE17" s="333"/>
      <c r="QGF17" s="333"/>
      <c r="QGG17" s="333"/>
      <c r="QGH17" s="333"/>
      <c r="QGI17" s="333"/>
      <c r="QGJ17" s="333"/>
      <c r="QGK17" s="333"/>
      <c r="QGL17" s="333"/>
      <c r="QGM17" s="333"/>
      <c r="QGN17" s="333"/>
      <c r="QGO17" s="333"/>
      <c r="QGP17" s="333"/>
      <c r="QGQ17" s="333"/>
      <c r="QGR17" s="333"/>
      <c r="QGS17" s="333"/>
      <c r="QGT17" s="333"/>
      <c r="QGU17" s="333"/>
      <c r="QGV17" s="333"/>
      <c r="QGW17" s="333"/>
      <c r="QGX17" s="333"/>
      <c r="QGY17" s="333"/>
      <c r="QGZ17" s="333"/>
      <c r="QHA17" s="333"/>
      <c r="QHB17" s="333"/>
      <c r="QHC17" s="333"/>
      <c r="QHD17" s="333"/>
      <c r="QHE17" s="333"/>
      <c r="QHF17" s="333"/>
      <c r="QHG17" s="333"/>
      <c r="QHH17" s="333"/>
      <c r="QHI17" s="333"/>
      <c r="QHJ17" s="333"/>
      <c r="QHK17" s="333"/>
      <c r="QHL17" s="333"/>
      <c r="QHM17" s="333"/>
      <c r="QHN17" s="333"/>
      <c r="QHO17" s="333"/>
      <c r="QHP17" s="333"/>
      <c r="QHQ17" s="333"/>
      <c r="QHR17" s="333"/>
      <c r="QHS17" s="333"/>
      <c r="QHT17" s="333"/>
      <c r="QHU17" s="333"/>
      <c r="QHV17" s="333"/>
      <c r="QHW17" s="333"/>
      <c r="QHX17" s="333"/>
      <c r="QHY17" s="333"/>
      <c r="QHZ17" s="333"/>
      <c r="QIA17" s="333"/>
      <c r="QIB17" s="333"/>
      <c r="QIC17" s="333"/>
      <c r="QID17" s="333"/>
      <c r="QIE17" s="333"/>
      <c r="QIF17" s="333"/>
      <c r="QIG17" s="333"/>
      <c r="QIH17" s="333"/>
      <c r="QII17" s="333"/>
      <c r="QIJ17" s="333"/>
      <c r="QIK17" s="333"/>
      <c r="QIL17" s="333"/>
      <c r="QIM17" s="333"/>
      <c r="QIN17" s="333"/>
      <c r="QIO17" s="333"/>
      <c r="QIP17" s="333"/>
      <c r="QIQ17" s="333"/>
      <c r="QIR17" s="333"/>
      <c r="QIS17" s="333"/>
      <c r="QIT17" s="333"/>
      <c r="QIU17" s="333"/>
      <c r="QIV17" s="333"/>
      <c r="QIW17" s="333"/>
      <c r="QIX17" s="333"/>
      <c r="QIY17" s="333"/>
      <c r="QIZ17" s="333"/>
      <c r="QJA17" s="333"/>
      <c r="QJB17" s="333"/>
      <c r="QJC17" s="333"/>
      <c r="QJD17" s="333"/>
      <c r="QJE17" s="333"/>
      <c r="QJF17" s="333"/>
      <c r="QJG17" s="333"/>
      <c r="QJH17" s="333"/>
      <c r="QJI17" s="333"/>
      <c r="QJJ17" s="333"/>
      <c r="QJK17" s="333"/>
      <c r="QJL17" s="333"/>
      <c r="QJM17" s="333"/>
      <c r="QJN17" s="333"/>
      <c r="QJO17" s="333"/>
      <c r="QJP17" s="333"/>
      <c r="QJQ17" s="333"/>
      <c r="QJR17" s="333"/>
      <c r="QJS17" s="333"/>
      <c r="QJT17" s="333"/>
      <c r="QJU17" s="333"/>
      <c r="QJV17" s="333"/>
      <c r="QJW17" s="333"/>
      <c r="QJX17" s="333"/>
      <c r="QJY17" s="333"/>
      <c r="QJZ17" s="333"/>
      <c r="QKA17" s="333"/>
      <c r="QKB17" s="333"/>
      <c r="QKC17" s="333"/>
      <c r="QKD17" s="333"/>
      <c r="QKE17" s="333"/>
      <c r="QKF17" s="333"/>
      <c r="QKG17" s="333"/>
      <c r="QKH17" s="333"/>
      <c r="QKI17" s="333"/>
      <c r="QKJ17" s="333"/>
      <c r="QKK17" s="333"/>
      <c r="QKL17" s="333"/>
      <c r="QKM17" s="333"/>
      <c r="QKN17" s="333"/>
      <c r="QKO17" s="333"/>
      <c r="QKP17" s="333"/>
      <c r="QKQ17" s="333"/>
      <c r="QKR17" s="333"/>
      <c r="QKS17" s="333"/>
      <c r="QKT17" s="333"/>
      <c r="QKU17" s="333"/>
      <c r="QKV17" s="333"/>
      <c r="QKW17" s="333"/>
      <c r="QKX17" s="333"/>
      <c r="QKY17" s="333"/>
      <c r="QKZ17" s="333"/>
      <c r="QLA17" s="333"/>
      <c r="QLB17" s="333"/>
      <c r="QLC17" s="333"/>
      <c r="QLD17" s="333"/>
      <c r="QLE17" s="333"/>
      <c r="QLF17" s="333"/>
      <c r="QLG17" s="333"/>
      <c r="QLH17" s="333"/>
      <c r="QLI17" s="333"/>
      <c r="QLJ17" s="333"/>
      <c r="QLK17" s="333"/>
      <c r="QLL17" s="333"/>
      <c r="QLM17" s="333"/>
      <c r="QLN17" s="333"/>
      <c r="QLO17" s="333"/>
      <c r="QLP17" s="333"/>
      <c r="QLQ17" s="333"/>
      <c r="QLR17" s="333"/>
      <c r="QLS17" s="333"/>
      <c r="QLT17" s="333"/>
      <c r="QLU17" s="333"/>
      <c r="QLV17" s="333"/>
      <c r="QLW17" s="333"/>
      <c r="QLX17" s="333"/>
      <c r="QLY17" s="333"/>
      <c r="QLZ17" s="333"/>
      <c r="QMA17" s="333"/>
      <c r="QMB17" s="333"/>
      <c r="QMC17" s="333"/>
      <c r="QMD17" s="333"/>
      <c r="QME17" s="333"/>
      <c r="QMF17" s="333"/>
      <c r="QMG17" s="333"/>
      <c r="QMH17" s="333"/>
      <c r="QMI17" s="333"/>
      <c r="QMJ17" s="333"/>
      <c r="QMK17" s="333"/>
      <c r="QML17" s="333"/>
      <c r="QMM17" s="333"/>
      <c r="QMN17" s="333"/>
      <c r="QMO17" s="333"/>
      <c r="QMP17" s="333"/>
      <c r="QMQ17" s="333"/>
      <c r="QMR17" s="333"/>
      <c r="QMS17" s="333"/>
      <c r="QMT17" s="333"/>
      <c r="QMU17" s="333"/>
      <c r="QMV17" s="333"/>
      <c r="QMW17" s="333"/>
      <c r="QMX17" s="333"/>
      <c r="QMY17" s="333"/>
      <c r="QMZ17" s="333"/>
      <c r="QNA17" s="333"/>
      <c r="QNB17" s="333"/>
      <c r="QNC17" s="333"/>
      <c r="QND17" s="333"/>
      <c r="QNE17" s="333"/>
      <c r="QNF17" s="333"/>
      <c r="QNG17" s="333"/>
      <c r="QNH17" s="333"/>
      <c r="QNI17" s="333"/>
      <c r="QNJ17" s="333"/>
      <c r="QNK17" s="333"/>
      <c r="QNL17" s="333"/>
      <c r="QNM17" s="333"/>
      <c r="QNN17" s="333"/>
      <c r="QNO17" s="333"/>
      <c r="QNP17" s="333"/>
      <c r="QNQ17" s="333"/>
      <c r="QNR17" s="333"/>
      <c r="QNS17" s="333"/>
      <c r="QNT17" s="333"/>
      <c r="QNU17" s="333"/>
      <c r="QNV17" s="333"/>
      <c r="QNW17" s="333"/>
      <c r="QNX17" s="333"/>
      <c r="QNY17" s="333"/>
      <c r="QNZ17" s="333"/>
      <c r="QOA17" s="333"/>
      <c r="QOB17" s="333"/>
      <c r="QOC17" s="333"/>
      <c r="QOD17" s="333"/>
      <c r="QOE17" s="333"/>
      <c r="QOF17" s="333"/>
      <c r="QOG17" s="333"/>
      <c r="QOH17" s="333"/>
      <c r="QOI17" s="333"/>
      <c r="QOJ17" s="333"/>
      <c r="QOK17" s="333"/>
      <c r="QOL17" s="333"/>
      <c r="QOM17" s="333"/>
      <c r="QON17" s="333"/>
      <c r="QOO17" s="333"/>
      <c r="QOP17" s="333"/>
      <c r="QOQ17" s="333"/>
      <c r="QOR17" s="333"/>
      <c r="QOS17" s="333"/>
      <c r="QOT17" s="333"/>
      <c r="QOU17" s="333"/>
      <c r="QOV17" s="333"/>
      <c r="QOW17" s="333"/>
      <c r="QOX17" s="333"/>
      <c r="QOY17" s="333"/>
      <c r="QOZ17" s="333"/>
      <c r="QPA17" s="333"/>
      <c r="QPB17" s="333"/>
      <c r="QPC17" s="333"/>
      <c r="QPD17" s="333"/>
      <c r="QPE17" s="333"/>
      <c r="QPF17" s="333"/>
      <c r="QPG17" s="333"/>
      <c r="QPH17" s="333"/>
      <c r="QPI17" s="333"/>
      <c r="QPJ17" s="333"/>
      <c r="QPK17" s="333"/>
      <c r="QPL17" s="333"/>
      <c r="QPM17" s="333"/>
      <c r="QPN17" s="333"/>
      <c r="QPO17" s="333"/>
      <c r="QPP17" s="333"/>
      <c r="QPQ17" s="333"/>
      <c r="QPR17" s="333"/>
      <c r="QPS17" s="333"/>
      <c r="QPT17" s="333"/>
      <c r="QPU17" s="333"/>
      <c r="QPV17" s="333"/>
      <c r="QPW17" s="333"/>
      <c r="QPX17" s="333"/>
      <c r="QPY17" s="333"/>
      <c r="QPZ17" s="333"/>
      <c r="QQA17" s="333"/>
      <c r="QQB17" s="333"/>
      <c r="QQC17" s="333"/>
      <c r="QQD17" s="333"/>
      <c r="QQE17" s="333"/>
      <c r="QQF17" s="333"/>
      <c r="QQG17" s="333"/>
      <c r="QQH17" s="333"/>
      <c r="QQI17" s="333"/>
      <c r="QQJ17" s="333"/>
      <c r="QQK17" s="333"/>
      <c r="QQL17" s="333"/>
      <c r="QQM17" s="333"/>
      <c r="QQN17" s="333"/>
      <c r="QQO17" s="333"/>
      <c r="QQP17" s="333"/>
      <c r="QQQ17" s="333"/>
      <c r="QQR17" s="333"/>
      <c r="QQS17" s="333"/>
      <c r="QQT17" s="333"/>
      <c r="QQU17" s="333"/>
      <c r="QQV17" s="333"/>
      <c r="QQW17" s="333"/>
      <c r="QQX17" s="333"/>
      <c r="QQY17" s="333"/>
      <c r="QQZ17" s="333"/>
      <c r="QRA17" s="333"/>
      <c r="QRB17" s="333"/>
      <c r="QRC17" s="333"/>
      <c r="QRD17" s="333"/>
      <c r="QRE17" s="333"/>
      <c r="QRF17" s="333"/>
      <c r="QRG17" s="333"/>
      <c r="QRH17" s="333"/>
      <c r="QRI17" s="333"/>
      <c r="QRJ17" s="333"/>
      <c r="QRK17" s="333"/>
      <c r="QRL17" s="333"/>
      <c r="QRM17" s="333"/>
      <c r="QRN17" s="333"/>
      <c r="QRO17" s="333"/>
      <c r="QRP17" s="333"/>
      <c r="QRQ17" s="333"/>
      <c r="QRR17" s="333"/>
      <c r="QRS17" s="333"/>
      <c r="QRT17" s="333"/>
      <c r="QRU17" s="333"/>
      <c r="QRV17" s="333"/>
      <c r="QRW17" s="333"/>
      <c r="QRX17" s="333"/>
      <c r="QRY17" s="333"/>
      <c r="QRZ17" s="333"/>
      <c r="QSA17" s="333"/>
      <c r="QSB17" s="333"/>
      <c r="QSC17" s="333"/>
      <c r="QSD17" s="333"/>
      <c r="QSE17" s="333"/>
      <c r="QSF17" s="333"/>
      <c r="QSG17" s="333"/>
      <c r="QSH17" s="333"/>
      <c r="QSI17" s="333"/>
      <c r="QSJ17" s="333"/>
      <c r="QSK17" s="333"/>
      <c r="QSL17" s="333"/>
      <c r="QSM17" s="333"/>
      <c r="QSN17" s="333"/>
      <c r="QSO17" s="333"/>
      <c r="QSP17" s="333"/>
      <c r="QSQ17" s="333"/>
      <c r="QSR17" s="333"/>
      <c r="QSS17" s="333"/>
      <c r="QST17" s="333"/>
      <c r="QSU17" s="333"/>
      <c r="QSV17" s="333"/>
      <c r="QSW17" s="333"/>
      <c r="QSX17" s="333"/>
      <c r="QSY17" s="333"/>
      <c r="QSZ17" s="333"/>
      <c r="QTA17" s="333"/>
      <c r="QTB17" s="333"/>
      <c r="QTC17" s="333"/>
      <c r="QTD17" s="333"/>
      <c r="QTE17" s="333"/>
      <c r="QTF17" s="333"/>
      <c r="QTG17" s="333"/>
      <c r="QTH17" s="333"/>
      <c r="QTI17" s="333"/>
      <c r="QTJ17" s="333"/>
      <c r="QTK17" s="333"/>
      <c r="QTL17" s="333"/>
      <c r="QTM17" s="333"/>
      <c r="QTN17" s="333"/>
      <c r="QTO17" s="333"/>
      <c r="QTP17" s="333"/>
      <c r="QTQ17" s="333"/>
      <c r="QTR17" s="333"/>
      <c r="QTS17" s="333"/>
      <c r="QTT17" s="333"/>
      <c r="QTU17" s="333"/>
      <c r="QTV17" s="333"/>
      <c r="QTW17" s="333"/>
      <c r="QTX17" s="333"/>
      <c r="QTY17" s="333"/>
      <c r="QTZ17" s="333"/>
      <c r="QUA17" s="333"/>
      <c r="QUB17" s="333"/>
      <c r="QUC17" s="333"/>
      <c r="QUD17" s="333"/>
      <c r="QUE17" s="333"/>
      <c r="QUF17" s="333"/>
      <c r="QUG17" s="333"/>
      <c r="QUH17" s="333"/>
      <c r="QUI17" s="333"/>
      <c r="QUJ17" s="333"/>
      <c r="QUK17" s="333"/>
      <c r="QUL17" s="333"/>
      <c r="QUM17" s="333"/>
      <c r="QUN17" s="333"/>
      <c r="QUO17" s="333"/>
      <c r="QUP17" s="333"/>
      <c r="QUQ17" s="333"/>
      <c r="QUR17" s="333"/>
      <c r="QUS17" s="333"/>
      <c r="QUT17" s="333"/>
      <c r="QUU17" s="333"/>
      <c r="QUV17" s="333"/>
      <c r="QUW17" s="333"/>
      <c r="QUX17" s="333"/>
      <c r="QUY17" s="333"/>
      <c r="QUZ17" s="333"/>
      <c r="QVA17" s="333"/>
      <c r="QVB17" s="333"/>
      <c r="QVC17" s="333"/>
      <c r="QVD17" s="333"/>
      <c r="QVE17" s="333"/>
      <c r="QVF17" s="333"/>
      <c r="QVG17" s="333"/>
      <c r="QVH17" s="333"/>
      <c r="QVI17" s="333"/>
      <c r="QVJ17" s="333"/>
      <c r="QVK17" s="333"/>
      <c r="QVL17" s="333"/>
      <c r="QVM17" s="333"/>
      <c r="QVN17" s="333"/>
      <c r="QVO17" s="333"/>
      <c r="QVP17" s="333"/>
      <c r="QVQ17" s="333"/>
      <c r="QVR17" s="333"/>
      <c r="QVS17" s="333"/>
      <c r="QVT17" s="333"/>
      <c r="QVU17" s="333"/>
      <c r="QVV17" s="333"/>
      <c r="QVW17" s="333"/>
      <c r="QVX17" s="333"/>
      <c r="QVY17" s="333"/>
      <c r="QVZ17" s="333"/>
      <c r="QWA17" s="333"/>
      <c r="QWB17" s="333"/>
      <c r="QWC17" s="333"/>
      <c r="QWD17" s="333"/>
      <c r="QWE17" s="333"/>
      <c r="QWF17" s="333"/>
      <c r="QWG17" s="333"/>
      <c r="QWH17" s="333"/>
      <c r="QWI17" s="333"/>
      <c r="QWJ17" s="333"/>
      <c r="QWK17" s="333"/>
      <c r="QWL17" s="333"/>
      <c r="QWM17" s="333"/>
      <c r="QWN17" s="333"/>
      <c r="QWO17" s="333"/>
      <c r="QWP17" s="333"/>
      <c r="QWQ17" s="333"/>
      <c r="QWR17" s="333"/>
      <c r="QWS17" s="333"/>
      <c r="QWT17" s="333"/>
      <c r="QWU17" s="333"/>
      <c r="QWV17" s="333"/>
      <c r="QWW17" s="333"/>
      <c r="QWX17" s="333"/>
      <c r="QWY17" s="333"/>
      <c r="QWZ17" s="333"/>
      <c r="QXA17" s="333"/>
      <c r="QXB17" s="333"/>
      <c r="QXC17" s="333"/>
      <c r="QXD17" s="333"/>
      <c r="QXE17" s="333"/>
      <c r="QXF17" s="333"/>
      <c r="QXG17" s="333"/>
      <c r="QXH17" s="333"/>
      <c r="QXI17" s="333"/>
      <c r="QXJ17" s="333"/>
      <c r="QXK17" s="333"/>
      <c r="QXL17" s="333"/>
      <c r="QXM17" s="333"/>
      <c r="QXN17" s="333"/>
      <c r="QXO17" s="333"/>
      <c r="QXP17" s="333"/>
      <c r="QXQ17" s="333"/>
      <c r="QXR17" s="333"/>
      <c r="QXS17" s="333"/>
      <c r="QXT17" s="333"/>
      <c r="QXU17" s="333"/>
      <c r="QXV17" s="333"/>
      <c r="QXW17" s="333"/>
      <c r="QXX17" s="333"/>
      <c r="QXY17" s="333"/>
      <c r="QXZ17" s="333"/>
      <c r="QYA17" s="333"/>
      <c r="QYB17" s="333"/>
      <c r="QYC17" s="333"/>
      <c r="QYD17" s="333"/>
      <c r="QYE17" s="333"/>
      <c r="QYF17" s="333"/>
      <c r="QYG17" s="333"/>
      <c r="QYH17" s="333"/>
      <c r="QYI17" s="333"/>
      <c r="QYJ17" s="333"/>
      <c r="QYK17" s="333"/>
      <c r="QYL17" s="333"/>
      <c r="QYM17" s="333"/>
      <c r="QYN17" s="333"/>
      <c r="QYO17" s="333"/>
      <c r="QYP17" s="333"/>
      <c r="QYQ17" s="333"/>
      <c r="QYR17" s="333"/>
      <c r="QYS17" s="333"/>
      <c r="QYT17" s="333"/>
      <c r="QYU17" s="333"/>
      <c r="QYV17" s="333"/>
      <c r="QYW17" s="333"/>
      <c r="QYX17" s="333"/>
      <c r="QYY17" s="333"/>
      <c r="QYZ17" s="333"/>
      <c r="QZA17" s="333"/>
      <c r="QZB17" s="333"/>
      <c r="QZC17" s="333"/>
      <c r="QZD17" s="333"/>
      <c r="QZE17" s="333"/>
      <c r="QZF17" s="333"/>
      <c r="QZG17" s="333"/>
      <c r="QZH17" s="333"/>
      <c r="QZI17" s="333"/>
      <c r="QZJ17" s="333"/>
      <c r="QZK17" s="333"/>
      <c r="QZL17" s="333"/>
      <c r="QZM17" s="333"/>
      <c r="QZN17" s="333"/>
      <c r="QZO17" s="333"/>
      <c r="QZP17" s="333"/>
      <c r="QZQ17" s="333"/>
      <c r="QZR17" s="333"/>
      <c r="QZS17" s="333"/>
      <c r="QZT17" s="333"/>
      <c r="QZU17" s="333"/>
      <c r="QZV17" s="333"/>
      <c r="QZW17" s="333"/>
      <c r="QZX17" s="333"/>
      <c r="QZY17" s="333"/>
      <c r="QZZ17" s="333"/>
      <c r="RAA17" s="333"/>
      <c r="RAB17" s="333"/>
      <c r="RAC17" s="333"/>
      <c r="RAD17" s="333"/>
      <c r="RAE17" s="333"/>
      <c r="RAF17" s="333"/>
      <c r="RAG17" s="333"/>
      <c r="RAH17" s="333"/>
      <c r="RAI17" s="333"/>
      <c r="RAJ17" s="333"/>
      <c r="RAK17" s="333"/>
      <c r="RAL17" s="333"/>
      <c r="RAM17" s="333"/>
      <c r="RAN17" s="333"/>
      <c r="RAO17" s="333"/>
      <c r="RAP17" s="333"/>
      <c r="RAQ17" s="333"/>
      <c r="RAR17" s="333"/>
      <c r="RAS17" s="333"/>
      <c r="RAT17" s="333"/>
      <c r="RAU17" s="333"/>
      <c r="RAV17" s="333"/>
      <c r="RAW17" s="333"/>
      <c r="RAX17" s="333"/>
      <c r="RAY17" s="333"/>
      <c r="RAZ17" s="333"/>
      <c r="RBA17" s="333"/>
      <c r="RBB17" s="333"/>
      <c r="RBC17" s="333"/>
      <c r="RBD17" s="333"/>
      <c r="RBE17" s="333"/>
      <c r="RBF17" s="333"/>
      <c r="RBG17" s="333"/>
      <c r="RBH17" s="333"/>
      <c r="RBI17" s="333"/>
      <c r="RBJ17" s="333"/>
      <c r="RBK17" s="333"/>
      <c r="RBL17" s="333"/>
      <c r="RBM17" s="333"/>
      <c r="RBN17" s="333"/>
      <c r="RBO17" s="333"/>
      <c r="RBP17" s="333"/>
      <c r="RBQ17" s="333"/>
      <c r="RBR17" s="333"/>
      <c r="RBS17" s="333"/>
      <c r="RBT17" s="333"/>
      <c r="RBU17" s="333"/>
      <c r="RBV17" s="333"/>
      <c r="RBW17" s="333"/>
      <c r="RBX17" s="333"/>
      <c r="RBY17" s="333"/>
      <c r="RBZ17" s="333"/>
      <c r="RCA17" s="333"/>
      <c r="RCB17" s="333"/>
      <c r="RCC17" s="333"/>
      <c r="RCD17" s="333"/>
      <c r="RCE17" s="333"/>
      <c r="RCF17" s="333"/>
      <c r="RCG17" s="333"/>
      <c r="RCH17" s="333"/>
      <c r="RCI17" s="333"/>
      <c r="RCJ17" s="333"/>
      <c r="RCK17" s="333"/>
      <c r="RCL17" s="333"/>
      <c r="RCM17" s="333"/>
      <c r="RCN17" s="333"/>
      <c r="RCO17" s="333"/>
      <c r="RCP17" s="333"/>
      <c r="RCQ17" s="333"/>
      <c r="RCR17" s="333"/>
      <c r="RCS17" s="333"/>
      <c r="RCT17" s="333"/>
      <c r="RCU17" s="333"/>
      <c r="RCV17" s="333"/>
      <c r="RCW17" s="333"/>
      <c r="RCX17" s="333"/>
      <c r="RCY17" s="333"/>
      <c r="RCZ17" s="333"/>
      <c r="RDA17" s="333"/>
      <c r="RDB17" s="333"/>
      <c r="RDC17" s="333"/>
      <c r="RDD17" s="333"/>
      <c r="RDE17" s="333"/>
      <c r="RDF17" s="333"/>
      <c r="RDG17" s="333"/>
      <c r="RDH17" s="333"/>
      <c r="RDI17" s="333"/>
      <c r="RDJ17" s="333"/>
      <c r="RDK17" s="333"/>
      <c r="RDL17" s="333"/>
      <c r="RDM17" s="333"/>
      <c r="RDN17" s="333"/>
      <c r="RDO17" s="333"/>
      <c r="RDP17" s="333"/>
      <c r="RDQ17" s="333"/>
      <c r="RDR17" s="333"/>
      <c r="RDS17" s="333"/>
      <c r="RDT17" s="333"/>
      <c r="RDU17" s="333"/>
      <c r="RDV17" s="333"/>
      <c r="RDW17" s="333"/>
      <c r="RDX17" s="333"/>
      <c r="RDY17" s="333"/>
      <c r="RDZ17" s="333"/>
      <c r="REA17" s="333"/>
      <c r="REB17" s="333"/>
      <c r="REC17" s="333"/>
      <c r="RED17" s="333"/>
      <c r="REE17" s="333"/>
      <c r="REF17" s="333"/>
      <c r="REG17" s="333"/>
      <c r="REH17" s="333"/>
      <c r="REI17" s="333"/>
      <c r="REJ17" s="333"/>
      <c r="REK17" s="333"/>
      <c r="REL17" s="333"/>
      <c r="REM17" s="333"/>
      <c r="REN17" s="333"/>
      <c r="REO17" s="333"/>
      <c r="REP17" s="333"/>
      <c r="REQ17" s="333"/>
      <c r="RER17" s="333"/>
      <c r="RES17" s="333"/>
      <c r="RET17" s="333"/>
      <c r="REU17" s="333"/>
      <c r="REV17" s="333"/>
      <c r="REW17" s="333"/>
      <c r="REX17" s="333"/>
      <c r="REY17" s="333"/>
      <c r="REZ17" s="333"/>
      <c r="RFA17" s="333"/>
      <c r="RFB17" s="333"/>
      <c r="RFC17" s="333"/>
      <c r="RFD17" s="333"/>
      <c r="RFE17" s="333"/>
      <c r="RFF17" s="333"/>
      <c r="RFG17" s="333"/>
      <c r="RFH17" s="333"/>
      <c r="RFI17" s="333"/>
      <c r="RFJ17" s="333"/>
      <c r="RFK17" s="333"/>
      <c r="RFL17" s="333"/>
      <c r="RFM17" s="333"/>
      <c r="RFN17" s="333"/>
      <c r="RFO17" s="333"/>
      <c r="RFP17" s="333"/>
      <c r="RFQ17" s="333"/>
      <c r="RFR17" s="333"/>
      <c r="RFS17" s="333"/>
      <c r="RFT17" s="333"/>
      <c r="RFU17" s="333"/>
      <c r="RFV17" s="333"/>
      <c r="RFW17" s="333"/>
      <c r="RFX17" s="333"/>
      <c r="RFY17" s="333"/>
      <c r="RFZ17" s="333"/>
      <c r="RGA17" s="333"/>
      <c r="RGB17" s="333"/>
      <c r="RGC17" s="333"/>
      <c r="RGD17" s="333"/>
      <c r="RGE17" s="333"/>
      <c r="RGF17" s="333"/>
      <c r="RGG17" s="333"/>
      <c r="RGH17" s="333"/>
      <c r="RGI17" s="333"/>
      <c r="RGJ17" s="333"/>
      <c r="RGK17" s="333"/>
      <c r="RGL17" s="333"/>
      <c r="RGM17" s="333"/>
      <c r="RGN17" s="333"/>
      <c r="RGO17" s="333"/>
      <c r="RGP17" s="333"/>
      <c r="RGQ17" s="333"/>
      <c r="RGR17" s="333"/>
      <c r="RGS17" s="333"/>
      <c r="RGT17" s="333"/>
      <c r="RGU17" s="333"/>
      <c r="RGV17" s="333"/>
      <c r="RGW17" s="333"/>
      <c r="RGX17" s="333"/>
      <c r="RGY17" s="333"/>
      <c r="RGZ17" s="333"/>
      <c r="RHA17" s="333"/>
      <c r="RHB17" s="333"/>
      <c r="RHC17" s="333"/>
      <c r="RHD17" s="333"/>
      <c r="RHE17" s="333"/>
      <c r="RHF17" s="333"/>
      <c r="RHG17" s="333"/>
      <c r="RHH17" s="333"/>
      <c r="RHI17" s="333"/>
      <c r="RHJ17" s="333"/>
      <c r="RHK17" s="333"/>
      <c r="RHL17" s="333"/>
      <c r="RHM17" s="333"/>
      <c r="RHN17" s="333"/>
      <c r="RHO17" s="333"/>
      <c r="RHP17" s="333"/>
      <c r="RHQ17" s="333"/>
      <c r="RHR17" s="333"/>
      <c r="RHS17" s="333"/>
      <c r="RHT17" s="333"/>
      <c r="RHU17" s="333"/>
      <c r="RHV17" s="333"/>
      <c r="RHW17" s="333"/>
      <c r="RHX17" s="333"/>
      <c r="RHY17" s="333"/>
      <c r="RHZ17" s="333"/>
      <c r="RIA17" s="333"/>
      <c r="RIB17" s="333"/>
      <c r="RIC17" s="333"/>
      <c r="RID17" s="333"/>
      <c r="RIE17" s="333"/>
      <c r="RIF17" s="333"/>
      <c r="RIG17" s="333"/>
      <c r="RIH17" s="333"/>
      <c r="RII17" s="333"/>
      <c r="RIJ17" s="333"/>
      <c r="RIK17" s="333"/>
      <c r="RIL17" s="333"/>
      <c r="RIM17" s="333"/>
      <c r="RIN17" s="333"/>
      <c r="RIO17" s="333"/>
      <c r="RIP17" s="333"/>
      <c r="RIQ17" s="333"/>
      <c r="RIR17" s="333"/>
      <c r="RIS17" s="333"/>
      <c r="RIT17" s="333"/>
      <c r="RIU17" s="333"/>
      <c r="RIV17" s="333"/>
      <c r="RIW17" s="333"/>
      <c r="RIX17" s="333"/>
      <c r="RIY17" s="333"/>
      <c r="RIZ17" s="333"/>
      <c r="RJA17" s="333"/>
      <c r="RJB17" s="333"/>
      <c r="RJC17" s="333"/>
      <c r="RJD17" s="333"/>
      <c r="RJE17" s="333"/>
      <c r="RJF17" s="333"/>
      <c r="RJG17" s="333"/>
      <c r="RJH17" s="333"/>
      <c r="RJI17" s="333"/>
      <c r="RJJ17" s="333"/>
      <c r="RJK17" s="333"/>
      <c r="RJL17" s="333"/>
      <c r="RJM17" s="333"/>
      <c r="RJN17" s="333"/>
      <c r="RJO17" s="333"/>
      <c r="RJP17" s="333"/>
      <c r="RJQ17" s="333"/>
      <c r="RJR17" s="333"/>
      <c r="RJS17" s="333"/>
      <c r="RJT17" s="333"/>
      <c r="RJU17" s="333"/>
      <c r="RJV17" s="333"/>
      <c r="RJW17" s="333"/>
      <c r="RJX17" s="333"/>
      <c r="RJY17" s="333"/>
      <c r="RJZ17" s="333"/>
      <c r="RKA17" s="333"/>
      <c r="RKB17" s="333"/>
      <c r="RKC17" s="333"/>
      <c r="RKD17" s="333"/>
      <c r="RKE17" s="333"/>
      <c r="RKF17" s="333"/>
      <c r="RKG17" s="333"/>
      <c r="RKH17" s="333"/>
      <c r="RKI17" s="333"/>
      <c r="RKJ17" s="333"/>
      <c r="RKK17" s="333"/>
      <c r="RKL17" s="333"/>
      <c r="RKM17" s="333"/>
      <c r="RKN17" s="333"/>
      <c r="RKO17" s="333"/>
      <c r="RKP17" s="333"/>
      <c r="RKQ17" s="333"/>
      <c r="RKR17" s="333"/>
      <c r="RKS17" s="333"/>
      <c r="RKT17" s="333"/>
      <c r="RKU17" s="333"/>
      <c r="RKV17" s="333"/>
      <c r="RKW17" s="333"/>
      <c r="RKX17" s="333"/>
      <c r="RKY17" s="333"/>
      <c r="RKZ17" s="333"/>
      <c r="RLA17" s="333"/>
      <c r="RLB17" s="333"/>
      <c r="RLC17" s="333"/>
      <c r="RLD17" s="333"/>
      <c r="RLE17" s="333"/>
      <c r="RLF17" s="333"/>
      <c r="RLG17" s="333"/>
      <c r="RLH17" s="333"/>
      <c r="RLI17" s="333"/>
      <c r="RLJ17" s="333"/>
      <c r="RLK17" s="333"/>
      <c r="RLL17" s="333"/>
      <c r="RLM17" s="333"/>
      <c r="RLN17" s="333"/>
      <c r="RLO17" s="333"/>
      <c r="RLP17" s="333"/>
      <c r="RLQ17" s="333"/>
      <c r="RLR17" s="333"/>
      <c r="RLS17" s="333"/>
      <c r="RLT17" s="333"/>
      <c r="RLU17" s="333"/>
      <c r="RLV17" s="333"/>
      <c r="RLW17" s="333"/>
      <c r="RLX17" s="333"/>
      <c r="RLY17" s="333"/>
      <c r="RLZ17" s="333"/>
      <c r="RMA17" s="333"/>
      <c r="RMB17" s="333"/>
      <c r="RMC17" s="333"/>
      <c r="RMD17" s="333"/>
      <c r="RME17" s="333"/>
      <c r="RMF17" s="333"/>
      <c r="RMG17" s="333"/>
      <c r="RMH17" s="333"/>
      <c r="RMI17" s="333"/>
      <c r="RMJ17" s="333"/>
      <c r="RMK17" s="333"/>
      <c r="RML17" s="333"/>
      <c r="RMM17" s="333"/>
      <c r="RMN17" s="333"/>
      <c r="RMO17" s="333"/>
      <c r="RMP17" s="333"/>
      <c r="RMQ17" s="333"/>
      <c r="RMR17" s="333"/>
      <c r="RMS17" s="333"/>
      <c r="RMT17" s="333"/>
      <c r="RMU17" s="333"/>
      <c r="RMV17" s="333"/>
      <c r="RMW17" s="333"/>
      <c r="RMX17" s="333"/>
      <c r="RMY17" s="333"/>
      <c r="RMZ17" s="333"/>
      <c r="RNA17" s="333"/>
      <c r="RNB17" s="333"/>
      <c r="RNC17" s="333"/>
      <c r="RND17" s="333"/>
      <c r="RNE17" s="333"/>
      <c r="RNF17" s="333"/>
      <c r="RNG17" s="333"/>
      <c r="RNH17" s="333"/>
      <c r="RNI17" s="333"/>
      <c r="RNJ17" s="333"/>
      <c r="RNK17" s="333"/>
      <c r="RNL17" s="333"/>
      <c r="RNM17" s="333"/>
      <c r="RNN17" s="333"/>
      <c r="RNO17" s="333"/>
      <c r="RNP17" s="333"/>
      <c r="RNQ17" s="333"/>
      <c r="RNR17" s="333"/>
      <c r="RNS17" s="333"/>
      <c r="RNT17" s="333"/>
      <c r="RNU17" s="333"/>
      <c r="RNV17" s="333"/>
      <c r="RNW17" s="333"/>
      <c r="RNX17" s="333"/>
      <c r="RNY17" s="333"/>
      <c r="RNZ17" s="333"/>
      <c r="ROA17" s="333"/>
      <c r="ROB17" s="333"/>
      <c r="ROC17" s="333"/>
      <c r="ROD17" s="333"/>
      <c r="ROE17" s="333"/>
      <c r="ROF17" s="333"/>
      <c r="ROG17" s="333"/>
      <c r="ROH17" s="333"/>
      <c r="ROI17" s="333"/>
      <c r="ROJ17" s="333"/>
      <c r="ROK17" s="333"/>
      <c r="ROL17" s="333"/>
      <c r="ROM17" s="333"/>
      <c r="RON17" s="333"/>
      <c r="ROO17" s="333"/>
      <c r="ROP17" s="333"/>
      <c r="ROQ17" s="333"/>
      <c r="ROR17" s="333"/>
      <c r="ROS17" s="333"/>
      <c r="ROT17" s="333"/>
      <c r="ROU17" s="333"/>
      <c r="ROV17" s="333"/>
      <c r="ROW17" s="333"/>
      <c r="ROX17" s="333"/>
      <c r="ROY17" s="333"/>
      <c r="ROZ17" s="333"/>
      <c r="RPA17" s="333"/>
      <c r="RPB17" s="333"/>
      <c r="RPC17" s="333"/>
      <c r="RPD17" s="333"/>
      <c r="RPE17" s="333"/>
      <c r="RPF17" s="333"/>
      <c r="RPG17" s="333"/>
      <c r="RPH17" s="333"/>
      <c r="RPI17" s="333"/>
      <c r="RPJ17" s="333"/>
      <c r="RPK17" s="333"/>
      <c r="RPL17" s="333"/>
      <c r="RPM17" s="333"/>
      <c r="RPN17" s="333"/>
      <c r="RPO17" s="333"/>
      <c r="RPP17" s="333"/>
      <c r="RPQ17" s="333"/>
      <c r="RPR17" s="333"/>
      <c r="RPS17" s="333"/>
      <c r="RPT17" s="333"/>
      <c r="RPU17" s="333"/>
      <c r="RPV17" s="333"/>
      <c r="RPW17" s="333"/>
      <c r="RPX17" s="333"/>
      <c r="RPY17" s="333"/>
      <c r="RPZ17" s="333"/>
      <c r="RQA17" s="333"/>
      <c r="RQB17" s="333"/>
      <c r="RQC17" s="333"/>
      <c r="RQD17" s="333"/>
      <c r="RQE17" s="333"/>
      <c r="RQF17" s="333"/>
      <c r="RQG17" s="333"/>
      <c r="RQH17" s="333"/>
      <c r="RQI17" s="333"/>
      <c r="RQJ17" s="333"/>
      <c r="RQK17" s="333"/>
      <c r="RQL17" s="333"/>
      <c r="RQM17" s="333"/>
      <c r="RQN17" s="333"/>
      <c r="RQO17" s="333"/>
      <c r="RQP17" s="333"/>
      <c r="RQQ17" s="333"/>
      <c r="RQR17" s="333"/>
      <c r="RQS17" s="333"/>
      <c r="RQT17" s="333"/>
      <c r="RQU17" s="333"/>
      <c r="RQV17" s="333"/>
      <c r="RQW17" s="333"/>
      <c r="RQX17" s="333"/>
      <c r="RQY17" s="333"/>
      <c r="RQZ17" s="333"/>
      <c r="RRA17" s="333"/>
      <c r="RRB17" s="333"/>
      <c r="RRC17" s="333"/>
      <c r="RRD17" s="333"/>
      <c r="RRE17" s="333"/>
      <c r="RRF17" s="333"/>
      <c r="RRG17" s="333"/>
      <c r="RRH17" s="333"/>
      <c r="RRI17" s="333"/>
      <c r="RRJ17" s="333"/>
      <c r="RRK17" s="333"/>
      <c r="RRL17" s="333"/>
      <c r="RRM17" s="333"/>
      <c r="RRN17" s="333"/>
      <c r="RRO17" s="333"/>
      <c r="RRP17" s="333"/>
      <c r="RRQ17" s="333"/>
      <c r="RRR17" s="333"/>
      <c r="RRS17" s="333"/>
      <c r="RRT17" s="333"/>
      <c r="RRU17" s="333"/>
      <c r="RRV17" s="333"/>
      <c r="RRW17" s="333"/>
      <c r="RRX17" s="333"/>
      <c r="RRY17" s="333"/>
      <c r="RRZ17" s="333"/>
      <c r="RSA17" s="333"/>
      <c r="RSB17" s="333"/>
      <c r="RSC17" s="333"/>
      <c r="RSD17" s="333"/>
      <c r="RSE17" s="333"/>
      <c r="RSF17" s="333"/>
      <c r="RSG17" s="333"/>
      <c r="RSH17" s="333"/>
      <c r="RSI17" s="333"/>
      <c r="RSJ17" s="333"/>
      <c r="RSK17" s="333"/>
      <c r="RSL17" s="333"/>
      <c r="RSM17" s="333"/>
      <c r="RSN17" s="333"/>
      <c r="RSO17" s="333"/>
      <c r="RSP17" s="333"/>
      <c r="RSQ17" s="333"/>
      <c r="RSR17" s="333"/>
      <c r="RSS17" s="333"/>
      <c r="RST17" s="333"/>
      <c r="RSU17" s="333"/>
      <c r="RSV17" s="333"/>
      <c r="RSW17" s="333"/>
      <c r="RSX17" s="333"/>
      <c r="RSY17" s="333"/>
      <c r="RSZ17" s="333"/>
      <c r="RTA17" s="333"/>
      <c r="RTB17" s="333"/>
      <c r="RTC17" s="333"/>
      <c r="RTD17" s="333"/>
      <c r="RTE17" s="333"/>
      <c r="RTF17" s="333"/>
      <c r="RTG17" s="333"/>
      <c r="RTH17" s="333"/>
      <c r="RTI17" s="333"/>
      <c r="RTJ17" s="333"/>
      <c r="RTK17" s="333"/>
      <c r="RTL17" s="333"/>
      <c r="RTM17" s="333"/>
      <c r="RTN17" s="333"/>
      <c r="RTO17" s="333"/>
      <c r="RTP17" s="333"/>
      <c r="RTQ17" s="333"/>
      <c r="RTR17" s="333"/>
      <c r="RTS17" s="333"/>
      <c r="RTT17" s="333"/>
      <c r="RTU17" s="333"/>
      <c r="RTV17" s="333"/>
      <c r="RTW17" s="333"/>
      <c r="RTX17" s="333"/>
      <c r="RTY17" s="333"/>
      <c r="RTZ17" s="333"/>
      <c r="RUA17" s="333"/>
      <c r="RUB17" s="333"/>
      <c r="RUC17" s="333"/>
      <c r="RUD17" s="333"/>
      <c r="RUE17" s="333"/>
      <c r="RUF17" s="333"/>
      <c r="RUG17" s="333"/>
      <c r="RUH17" s="333"/>
      <c r="RUI17" s="333"/>
      <c r="RUJ17" s="333"/>
      <c r="RUK17" s="333"/>
      <c r="RUL17" s="333"/>
      <c r="RUM17" s="333"/>
      <c r="RUN17" s="333"/>
      <c r="RUO17" s="333"/>
      <c r="RUP17" s="333"/>
      <c r="RUQ17" s="333"/>
      <c r="RUR17" s="333"/>
      <c r="RUS17" s="333"/>
      <c r="RUT17" s="333"/>
      <c r="RUU17" s="333"/>
      <c r="RUV17" s="333"/>
      <c r="RUW17" s="333"/>
      <c r="RUX17" s="333"/>
      <c r="RUY17" s="333"/>
      <c r="RUZ17" s="333"/>
      <c r="RVA17" s="333"/>
      <c r="RVB17" s="333"/>
      <c r="RVC17" s="333"/>
      <c r="RVD17" s="333"/>
      <c r="RVE17" s="333"/>
      <c r="RVF17" s="333"/>
      <c r="RVG17" s="333"/>
      <c r="RVH17" s="333"/>
      <c r="RVI17" s="333"/>
      <c r="RVJ17" s="333"/>
      <c r="RVK17" s="333"/>
      <c r="RVL17" s="333"/>
      <c r="RVM17" s="333"/>
      <c r="RVN17" s="333"/>
      <c r="RVO17" s="333"/>
      <c r="RVP17" s="333"/>
      <c r="RVQ17" s="333"/>
      <c r="RVR17" s="333"/>
      <c r="RVS17" s="333"/>
      <c r="RVT17" s="333"/>
      <c r="RVU17" s="333"/>
      <c r="RVV17" s="333"/>
      <c r="RVW17" s="333"/>
      <c r="RVX17" s="333"/>
      <c r="RVY17" s="333"/>
      <c r="RVZ17" s="333"/>
      <c r="RWA17" s="333"/>
      <c r="RWB17" s="333"/>
      <c r="RWC17" s="333"/>
      <c r="RWD17" s="333"/>
      <c r="RWE17" s="333"/>
      <c r="RWF17" s="333"/>
      <c r="RWG17" s="333"/>
      <c r="RWH17" s="333"/>
      <c r="RWI17" s="333"/>
      <c r="RWJ17" s="333"/>
      <c r="RWK17" s="333"/>
      <c r="RWL17" s="333"/>
      <c r="RWM17" s="333"/>
      <c r="RWN17" s="333"/>
      <c r="RWO17" s="333"/>
      <c r="RWP17" s="333"/>
      <c r="RWQ17" s="333"/>
      <c r="RWR17" s="333"/>
      <c r="RWS17" s="333"/>
      <c r="RWT17" s="333"/>
      <c r="RWU17" s="333"/>
      <c r="RWV17" s="333"/>
      <c r="RWW17" s="333"/>
      <c r="RWX17" s="333"/>
      <c r="RWY17" s="333"/>
      <c r="RWZ17" s="333"/>
      <c r="RXA17" s="333"/>
      <c r="RXB17" s="333"/>
      <c r="RXC17" s="333"/>
      <c r="RXD17" s="333"/>
      <c r="RXE17" s="333"/>
      <c r="RXF17" s="333"/>
      <c r="RXG17" s="333"/>
      <c r="RXH17" s="333"/>
      <c r="RXI17" s="333"/>
      <c r="RXJ17" s="333"/>
      <c r="RXK17" s="333"/>
      <c r="RXL17" s="333"/>
      <c r="RXM17" s="333"/>
      <c r="RXN17" s="333"/>
      <c r="RXO17" s="333"/>
      <c r="RXP17" s="333"/>
      <c r="RXQ17" s="333"/>
      <c r="RXR17" s="333"/>
      <c r="RXS17" s="333"/>
      <c r="RXT17" s="333"/>
      <c r="RXU17" s="333"/>
      <c r="RXV17" s="333"/>
      <c r="RXW17" s="333"/>
      <c r="RXX17" s="333"/>
      <c r="RXY17" s="333"/>
      <c r="RXZ17" s="333"/>
      <c r="RYA17" s="333"/>
      <c r="RYB17" s="333"/>
      <c r="RYC17" s="333"/>
      <c r="RYD17" s="333"/>
      <c r="RYE17" s="333"/>
      <c r="RYF17" s="333"/>
      <c r="RYG17" s="333"/>
      <c r="RYH17" s="333"/>
      <c r="RYI17" s="333"/>
      <c r="RYJ17" s="333"/>
      <c r="RYK17" s="333"/>
      <c r="RYL17" s="333"/>
      <c r="RYM17" s="333"/>
      <c r="RYN17" s="333"/>
      <c r="RYO17" s="333"/>
      <c r="RYP17" s="333"/>
      <c r="RYQ17" s="333"/>
      <c r="RYR17" s="333"/>
      <c r="RYS17" s="333"/>
      <c r="RYT17" s="333"/>
      <c r="RYU17" s="333"/>
      <c r="RYV17" s="333"/>
      <c r="RYW17" s="333"/>
      <c r="RYX17" s="333"/>
      <c r="RYY17" s="333"/>
      <c r="RYZ17" s="333"/>
      <c r="RZA17" s="333"/>
      <c r="RZB17" s="333"/>
      <c r="RZC17" s="333"/>
      <c r="RZD17" s="333"/>
      <c r="RZE17" s="333"/>
      <c r="RZF17" s="333"/>
      <c r="RZG17" s="333"/>
      <c r="RZH17" s="333"/>
      <c r="RZI17" s="333"/>
      <c r="RZJ17" s="333"/>
      <c r="RZK17" s="333"/>
      <c r="RZL17" s="333"/>
      <c r="RZM17" s="333"/>
      <c r="RZN17" s="333"/>
      <c r="RZO17" s="333"/>
      <c r="RZP17" s="333"/>
      <c r="RZQ17" s="333"/>
      <c r="RZR17" s="333"/>
      <c r="RZS17" s="333"/>
      <c r="RZT17" s="333"/>
      <c r="RZU17" s="333"/>
      <c r="RZV17" s="333"/>
      <c r="RZW17" s="333"/>
      <c r="RZX17" s="333"/>
      <c r="RZY17" s="333"/>
      <c r="RZZ17" s="333"/>
      <c r="SAA17" s="333"/>
      <c r="SAB17" s="333"/>
      <c r="SAC17" s="333"/>
      <c r="SAD17" s="333"/>
      <c r="SAE17" s="333"/>
      <c r="SAF17" s="333"/>
      <c r="SAG17" s="333"/>
      <c r="SAH17" s="333"/>
      <c r="SAI17" s="333"/>
      <c r="SAJ17" s="333"/>
      <c r="SAK17" s="333"/>
      <c r="SAL17" s="333"/>
      <c r="SAM17" s="333"/>
      <c r="SAN17" s="333"/>
      <c r="SAO17" s="333"/>
      <c r="SAP17" s="333"/>
      <c r="SAQ17" s="333"/>
      <c r="SAR17" s="333"/>
      <c r="SAS17" s="333"/>
      <c r="SAT17" s="333"/>
      <c r="SAU17" s="333"/>
      <c r="SAV17" s="333"/>
      <c r="SAW17" s="333"/>
      <c r="SAX17" s="333"/>
      <c r="SAY17" s="333"/>
      <c r="SAZ17" s="333"/>
      <c r="SBA17" s="333"/>
      <c r="SBB17" s="333"/>
      <c r="SBC17" s="333"/>
      <c r="SBD17" s="333"/>
      <c r="SBE17" s="333"/>
      <c r="SBF17" s="333"/>
      <c r="SBG17" s="333"/>
      <c r="SBH17" s="333"/>
      <c r="SBI17" s="333"/>
      <c r="SBJ17" s="333"/>
      <c r="SBK17" s="333"/>
      <c r="SBL17" s="333"/>
      <c r="SBM17" s="333"/>
      <c r="SBN17" s="333"/>
      <c r="SBO17" s="333"/>
      <c r="SBP17" s="333"/>
      <c r="SBQ17" s="333"/>
      <c r="SBR17" s="333"/>
      <c r="SBS17" s="333"/>
      <c r="SBT17" s="333"/>
      <c r="SBU17" s="333"/>
      <c r="SBV17" s="333"/>
      <c r="SBW17" s="333"/>
      <c r="SBX17" s="333"/>
      <c r="SBY17" s="333"/>
      <c r="SBZ17" s="333"/>
      <c r="SCA17" s="333"/>
      <c r="SCB17" s="333"/>
      <c r="SCC17" s="333"/>
      <c r="SCD17" s="333"/>
      <c r="SCE17" s="333"/>
      <c r="SCF17" s="333"/>
      <c r="SCG17" s="333"/>
      <c r="SCH17" s="333"/>
      <c r="SCI17" s="333"/>
      <c r="SCJ17" s="333"/>
      <c r="SCK17" s="333"/>
      <c r="SCL17" s="333"/>
      <c r="SCM17" s="333"/>
      <c r="SCN17" s="333"/>
      <c r="SCO17" s="333"/>
      <c r="SCP17" s="333"/>
      <c r="SCQ17" s="333"/>
      <c r="SCR17" s="333"/>
      <c r="SCS17" s="333"/>
      <c r="SCT17" s="333"/>
      <c r="SCU17" s="333"/>
      <c r="SCV17" s="333"/>
      <c r="SCW17" s="333"/>
      <c r="SCX17" s="333"/>
      <c r="SCY17" s="333"/>
      <c r="SCZ17" s="333"/>
      <c r="SDA17" s="333"/>
      <c r="SDB17" s="333"/>
      <c r="SDC17" s="333"/>
      <c r="SDD17" s="333"/>
      <c r="SDE17" s="333"/>
      <c r="SDF17" s="333"/>
      <c r="SDG17" s="333"/>
      <c r="SDH17" s="333"/>
      <c r="SDI17" s="333"/>
      <c r="SDJ17" s="333"/>
      <c r="SDK17" s="333"/>
      <c r="SDL17" s="333"/>
      <c r="SDM17" s="333"/>
      <c r="SDN17" s="333"/>
      <c r="SDO17" s="333"/>
      <c r="SDP17" s="333"/>
      <c r="SDQ17" s="333"/>
      <c r="SDR17" s="333"/>
      <c r="SDS17" s="333"/>
      <c r="SDT17" s="333"/>
      <c r="SDU17" s="333"/>
      <c r="SDV17" s="333"/>
      <c r="SDW17" s="333"/>
      <c r="SDX17" s="333"/>
      <c r="SDY17" s="333"/>
      <c r="SDZ17" s="333"/>
      <c r="SEA17" s="333"/>
      <c r="SEB17" s="333"/>
      <c r="SEC17" s="333"/>
      <c r="SED17" s="333"/>
      <c r="SEE17" s="333"/>
      <c r="SEF17" s="333"/>
      <c r="SEG17" s="333"/>
      <c r="SEH17" s="333"/>
      <c r="SEI17" s="333"/>
      <c r="SEJ17" s="333"/>
      <c r="SEK17" s="333"/>
      <c r="SEL17" s="333"/>
      <c r="SEM17" s="333"/>
      <c r="SEN17" s="333"/>
      <c r="SEO17" s="333"/>
      <c r="SEP17" s="333"/>
      <c r="SEQ17" s="333"/>
      <c r="SER17" s="333"/>
      <c r="SES17" s="333"/>
      <c r="SET17" s="333"/>
      <c r="SEU17" s="333"/>
      <c r="SEV17" s="333"/>
      <c r="SEW17" s="333"/>
      <c r="SEX17" s="333"/>
      <c r="SEY17" s="333"/>
      <c r="SEZ17" s="333"/>
      <c r="SFA17" s="333"/>
      <c r="SFB17" s="333"/>
      <c r="SFC17" s="333"/>
      <c r="SFD17" s="333"/>
      <c r="SFE17" s="333"/>
      <c r="SFF17" s="333"/>
      <c r="SFG17" s="333"/>
      <c r="SFH17" s="333"/>
      <c r="SFI17" s="333"/>
      <c r="SFJ17" s="333"/>
      <c r="SFK17" s="333"/>
      <c r="SFL17" s="333"/>
      <c r="SFM17" s="333"/>
      <c r="SFN17" s="333"/>
      <c r="SFO17" s="333"/>
      <c r="SFP17" s="333"/>
      <c r="SFQ17" s="333"/>
      <c r="SFR17" s="333"/>
      <c r="SFS17" s="333"/>
      <c r="SFT17" s="333"/>
      <c r="SFU17" s="333"/>
      <c r="SFV17" s="333"/>
      <c r="SFW17" s="333"/>
      <c r="SFX17" s="333"/>
      <c r="SFY17" s="333"/>
      <c r="SFZ17" s="333"/>
      <c r="SGA17" s="333"/>
      <c r="SGB17" s="333"/>
      <c r="SGC17" s="333"/>
      <c r="SGD17" s="333"/>
      <c r="SGE17" s="333"/>
      <c r="SGF17" s="333"/>
      <c r="SGG17" s="333"/>
      <c r="SGH17" s="333"/>
      <c r="SGI17" s="333"/>
      <c r="SGJ17" s="333"/>
      <c r="SGK17" s="333"/>
      <c r="SGL17" s="333"/>
      <c r="SGM17" s="333"/>
      <c r="SGN17" s="333"/>
      <c r="SGO17" s="333"/>
      <c r="SGP17" s="333"/>
      <c r="SGQ17" s="333"/>
      <c r="SGR17" s="333"/>
      <c r="SGS17" s="333"/>
      <c r="SGT17" s="333"/>
      <c r="SGU17" s="333"/>
      <c r="SGV17" s="333"/>
      <c r="SGW17" s="333"/>
      <c r="SGX17" s="333"/>
      <c r="SGY17" s="333"/>
      <c r="SGZ17" s="333"/>
      <c r="SHA17" s="333"/>
      <c r="SHB17" s="333"/>
      <c r="SHC17" s="333"/>
      <c r="SHD17" s="333"/>
      <c r="SHE17" s="333"/>
      <c r="SHF17" s="333"/>
      <c r="SHG17" s="333"/>
      <c r="SHH17" s="333"/>
      <c r="SHI17" s="333"/>
      <c r="SHJ17" s="333"/>
      <c r="SHK17" s="333"/>
      <c r="SHL17" s="333"/>
      <c r="SHM17" s="333"/>
      <c r="SHN17" s="333"/>
      <c r="SHO17" s="333"/>
      <c r="SHP17" s="333"/>
      <c r="SHQ17" s="333"/>
      <c r="SHR17" s="333"/>
      <c r="SHS17" s="333"/>
      <c r="SHT17" s="333"/>
      <c r="SHU17" s="333"/>
      <c r="SHV17" s="333"/>
      <c r="SHW17" s="333"/>
      <c r="SHX17" s="333"/>
      <c r="SHY17" s="333"/>
      <c r="SHZ17" s="333"/>
      <c r="SIA17" s="333"/>
      <c r="SIB17" s="333"/>
      <c r="SIC17" s="333"/>
      <c r="SID17" s="333"/>
      <c r="SIE17" s="333"/>
      <c r="SIF17" s="333"/>
      <c r="SIG17" s="333"/>
      <c r="SIH17" s="333"/>
      <c r="SII17" s="333"/>
      <c r="SIJ17" s="333"/>
      <c r="SIK17" s="333"/>
      <c r="SIL17" s="333"/>
      <c r="SIM17" s="333"/>
      <c r="SIN17" s="333"/>
      <c r="SIO17" s="333"/>
      <c r="SIP17" s="333"/>
      <c r="SIQ17" s="333"/>
      <c r="SIR17" s="333"/>
      <c r="SIS17" s="333"/>
      <c r="SIT17" s="333"/>
      <c r="SIU17" s="333"/>
      <c r="SIV17" s="333"/>
      <c r="SIW17" s="333"/>
      <c r="SIX17" s="333"/>
      <c r="SIY17" s="333"/>
      <c r="SIZ17" s="333"/>
      <c r="SJA17" s="333"/>
      <c r="SJB17" s="333"/>
      <c r="SJC17" s="333"/>
      <c r="SJD17" s="333"/>
      <c r="SJE17" s="333"/>
      <c r="SJF17" s="333"/>
      <c r="SJG17" s="333"/>
      <c r="SJH17" s="333"/>
      <c r="SJI17" s="333"/>
      <c r="SJJ17" s="333"/>
      <c r="SJK17" s="333"/>
      <c r="SJL17" s="333"/>
      <c r="SJM17" s="333"/>
      <c r="SJN17" s="333"/>
      <c r="SJO17" s="333"/>
      <c r="SJP17" s="333"/>
      <c r="SJQ17" s="333"/>
      <c r="SJR17" s="333"/>
      <c r="SJS17" s="333"/>
      <c r="SJT17" s="333"/>
      <c r="SJU17" s="333"/>
      <c r="SJV17" s="333"/>
      <c r="SJW17" s="333"/>
      <c r="SJX17" s="333"/>
      <c r="SJY17" s="333"/>
      <c r="SJZ17" s="333"/>
      <c r="SKA17" s="333"/>
      <c r="SKB17" s="333"/>
      <c r="SKC17" s="333"/>
      <c r="SKD17" s="333"/>
      <c r="SKE17" s="333"/>
      <c r="SKF17" s="333"/>
      <c r="SKG17" s="333"/>
      <c r="SKH17" s="333"/>
      <c r="SKI17" s="333"/>
      <c r="SKJ17" s="333"/>
      <c r="SKK17" s="333"/>
      <c r="SKL17" s="333"/>
      <c r="SKM17" s="333"/>
      <c r="SKN17" s="333"/>
      <c r="SKO17" s="333"/>
      <c r="SKP17" s="333"/>
      <c r="SKQ17" s="333"/>
      <c r="SKR17" s="333"/>
      <c r="SKS17" s="333"/>
      <c r="SKT17" s="333"/>
      <c r="SKU17" s="333"/>
      <c r="SKV17" s="333"/>
      <c r="SKW17" s="333"/>
      <c r="SKX17" s="333"/>
      <c r="SKY17" s="333"/>
      <c r="SKZ17" s="333"/>
      <c r="SLA17" s="333"/>
      <c r="SLB17" s="333"/>
      <c r="SLC17" s="333"/>
      <c r="SLD17" s="333"/>
      <c r="SLE17" s="333"/>
      <c r="SLF17" s="333"/>
      <c r="SLG17" s="333"/>
      <c r="SLH17" s="333"/>
      <c r="SLI17" s="333"/>
      <c r="SLJ17" s="333"/>
      <c r="SLK17" s="333"/>
      <c r="SLL17" s="333"/>
      <c r="SLM17" s="333"/>
      <c r="SLN17" s="333"/>
      <c r="SLO17" s="333"/>
      <c r="SLP17" s="333"/>
      <c r="SLQ17" s="333"/>
      <c r="SLR17" s="333"/>
      <c r="SLS17" s="333"/>
      <c r="SLT17" s="333"/>
      <c r="SLU17" s="333"/>
      <c r="SLV17" s="333"/>
      <c r="SLW17" s="333"/>
      <c r="SLX17" s="333"/>
      <c r="SLY17" s="333"/>
      <c r="SLZ17" s="333"/>
      <c r="SMA17" s="333"/>
      <c r="SMB17" s="333"/>
      <c r="SMC17" s="333"/>
      <c r="SMD17" s="333"/>
      <c r="SME17" s="333"/>
      <c r="SMF17" s="333"/>
      <c r="SMG17" s="333"/>
      <c r="SMH17" s="333"/>
      <c r="SMI17" s="333"/>
      <c r="SMJ17" s="333"/>
      <c r="SMK17" s="333"/>
      <c r="SML17" s="333"/>
      <c r="SMM17" s="333"/>
      <c r="SMN17" s="333"/>
      <c r="SMO17" s="333"/>
      <c r="SMP17" s="333"/>
      <c r="SMQ17" s="333"/>
      <c r="SMR17" s="333"/>
      <c r="SMS17" s="333"/>
      <c r="SMT17" s="333"/>
      <c r="SMU17" s="333"/>
      <c r="SMV17" s="333"/>
      <c r="SMW17" s="333"/>
      <c r="SMX17" s="333"/>
      <c r="SMY17" s="333"/>
      <c r="SMZ17" s="333"/>
      <c r="SNA17" s="333"/>
      <c r="SNB17" s="333"/>
      <c r="SNC17" s="333"/>
      <c r="SND17" s="333"/>
      <c r="SNE17" s="333"/>
      <c r="SNF17" s="333"/>
      <c r="SNG17" s="333"/>
      <c r="SNH17" s="333"/>
      <c r="SNI17" s="333"/>
      <c r="SNJ17" s="333"/>
      <c r="SNK17" s="333"/>
      <c r="SNL17" s="333"/>
      <c r="SNM17" s="333"/>
      <c r="SNN17" s="333"/>
      <c r="SNO17" s="333"/>
      <c r="SNP17" s="333"/>
      <c r="SNQ17" s="333"/>
      <c r="SNR17" s="333"/>
      <c r="SNS17" s="333"/>
      <c r="SNT17" s="333"/>
      <c r="SNU17" s="333"/>
      <c r="SNV17" s="333"/>
      <c r="SNW17" s="333"/>
      <c r="SNX17" s="333"/>
      <c r="SNY17" s="333"/>
      <c r="SNZ17" s="333"/>
      <c r="SOA17" s="333"/>
      <c r="SOB17" s="333"/>
      <c r="SOC17" s="333"/>
      <c r="SOD17" s="333"/>
      <c r="SOE17" s="333"/>
      <c r="SOF17" s="333"/>
      <c r="SOG17" s="333"/>
      <c r="SOH17" s="333"/>
      <c r="SOI17" s="333"/>
      <c r="SOJ17" s="333"/>
      <c r="SOK17" s="333"/>
      <c r="SOL17" s="333"/>
      <c r="SOM17" s="333"/>
      <c r="SON17" s="333"/>
      <c r="SOO17" s="333"/>
      <c r="SOP17" s="333"/>
      <c r="SOQ17" s="333"/>
      <c r="SOR17" s="333"/>
      <c r="SOS17" s="333"/>
      <c r="SOT17" s="333"/>
      <c r="SOU17" s="333"/>
      <c r="SOV17" s="333"/>
      <c r="SOW17" s="333"/>
      <c r="SOX17" s="333"/>
      <c r="SOY17" s="333"/>
      <c r="SOZ17" s="333"/>
      <c r="SPA17" s="333"/>
      <c r="SPB17" s="333"/>
      <c r="SPC17" s="333"/>
      <c r="SPD17" s="333"/>
      <c r="SPE17" s="333"/>
      <c r="SPF17" s="333"/>
      <c r="SPG17" s="333"/>
      <c r="SPH17" s="333"/>
      <c r="SPI17" s="333"/>
      <c r="SPJ17" s="333"/>
      <c r="SPK17" s="333"/>
      <c r="SPL17" s="333"/>
      <c r="SPM17" s="333"/>
      <c r="SPN17" s="333"/>
      <c r="SPO17" s="333"/>
      <c r="SPP17" s="333"/>
      <c r="SPQ17" s="333"/>
      <c r="SPR17" s="333"/>
      <c r="SPS17" s="333"/>
      <c r="SPT17" s="333"/>
      <c r="SPU17" s="333"/>
      <c r="SPV17" s="333"/>
      <c r="SPW17" s="333"/>
      <c r="SPX17" s="333"/>
      <c r="SPY17" s="333"/>
      <c r="SPZ17" s="333"/>
      <c r="SQA17" s="333"/>
      <c r="SQB17" s="333"/>
      <c r="SQC17" s="333"/>
      <c r="SQD17" s="333"/>
      <c r="SQE17" s="333"/>
      <c r="SQF17" s="333"/>
      <c r="SQG17" s="333"/>
      <c r="SQH17" s="333"/>
      <c r="SQI17" s="333"/>
      <c r="SQJ17" s="333"/>
      <c r="SQK17" s="333"/>
      <c r="SQL17" s="333"/>
      <c r="SQM17" s="333"/>
      <c r="SQN17" s="333"/>
      <c r="SQO17" s="333"/>
      <c r="SQP17" s="333"/>
      <c r="SQQ17" s="333"/>
      <c r="SQR17" s="333"/>
      <c r="SQS17" s="333"/>
      <c r="SQT17" s="333"/>
      <c r="SQU17" s="333"/>
      <c r="SQV17" s="333"/>
      <c r="SQW17" s="333"/>
      <c r="SQX17" s="333"/>
      <c r="SQY17" s="333"/>
      <c r="SQZ17" s="333"/>
      <c r="SRA17" s="333"/>
      <c r="SRB17" s="333"/>
      <c r="SRC17" s="333"/>
      <c r="SRD17" s="333"/>
      <c r="SRE17" s="333"/>
      <c r="SRF17" s="333"/>
      <c r="SRG17" s="333"/>
      <c r="SRH17" s="333"/>
      <c r="SRI17" s="333"/>
      <c r="SRJ17" s="333"/>
      <c r="SRK17" s="333"/>
      <c r="SRL17" s="333"/>
      <c r="SRM17" s="333"/>
      <c r="SRN17" s="333"/>
      <c r="SRO17" s="333"/>
      <c r="SRP17" s="333"/>
      <c r="SRQ17" s="333"/>
      <c r="SRR17" s="333"/>
      <c r="SRS17" s="333"/>
      <c r="SRT17" s="333"/>
      <c r="SRU17" s="333"/>
      <c r="SRV17" s="333"/>
      <c r="SRW17" s="333"/>
      <c r="SRX17" s="333"/>
      <c r="SRY17" s="333"/>
      <c r="SRZ17" s="333"/>
      <c r="SSA17" s="333"/>
      <c r="SSB17" s="333"/>
      <c r="SSC17" s="333"/>
      <c r="SSD17" s="333"/>
      <c r="SSE17" s="333"/>
      <c r="SSF17" s="333"/>
      <c r="SSG17" s="333"/>
      <c r="SSH17" s="333"/>
      <c r="SSI17" s="333"/>
      <c r="SSJ17" s="333"/>
      <c r="SSK17" s="333"/>
      <c r="SSL17" s="333"/>
      <c r="SSM17" s="333"/>
      <c r="SSN17" s="333"/>
      <c r="SSO17" s="333"/>
      <c r="SSP17" s="333"/>
      <c r="SSQ17" s="333"/>
      <c r="SSR17" s="333"/>
      <c r="SSS17" s="333"/>
      <c r="SST17" s="333"/>
      <c r="SSU17" s="333"/>
      <c r="SSV17" s="333"/>
      <c r="SSW17" s="333"/>
      <c r="SSX17" s="333"/>
      <c r="SSY17" s="333"/>
      <c r="SSZ17" s="333"/>
      <c r="STA17" s="333"/>
      <c r="STB17" s="333"/>
      <c r="STC17" s="333"/>
      <c r="STD17" s="333"/>
      <c r="STE17" s="333"/>
      <c r="STF17" s="333"/>
      <c r="STG17" s="333"/>
      <c r="STH17" s="333"/>
      <c r="STI17" s="333"/>
      <c r="STJ17" s="333"/>
      <c r="STK17" s="333"/>
      <c r="STL17" s="333"/>
      <c r="STM17" s="333"/>
      <c r="STN17" s="333"/>
      <c r="STO17" s="333"/>
      <c r="STP17" s="333"/>
      <c r="STQ17" s="333"/>
      <c r="STR17" s="333"/>
      <c r="STS17" s="333"/>
      <c r="STT17" s="333"/>
      <c r="STU17" s="333"/>
      <c r="STV17" s="333"/>
      <c r="STW17" s="333"/>
      <c r="STX17" s="333"/>
      <c r="STY17" s="333"/>
      <c r="STZ17" s="333"/>
      <c r="SUA17" s="333"/>
      <c r="SUB17" s="333"/>
      <c r="SUC17" s="333"/>
      <c r="SUD17" s="333"/>
      <c r="SUE17" s="333"/>
      <c r="SUF17" s="333"/>
      <c r="SUG17" s="333"/>
      <c r="SUH17" s="333"/>
      <c r="SUI17" s="333"/>
      <c r="SUJ17" s="333"/>
      <c r="SUK17" s="333"/>
      <c r="SUL17" s="333"/>
      <c r="SUM17" s="333"/>
      <c r="SUN17" s="333"/>
      <c r="SUO17" s="333"/>
      <c r="SUP17" s="333"/>
      <c r="SUQ17" s="333"/>
      <c r="SUR17" s="333"/>
      <c r="SUS17" s="333"/>
      <c r="SUT17" s="333"/>
      <c r="SUU17" s="333"/>
      <c r="SUV17" s="333"/>
      <c r="SUW17" s="333"/>
      <c r="SUX17" s="333"/>
      <c r="SUY17" s="333"/>
      <c r="SUZ17" s="333"/>
      <c r="SVA17" s="333"/>
      <c r="SVB17" s="333"/>
      <c r="SVC17" s="333"/>
      <c r="SVD17" s="333"/>
      <c r="SVE17" s="333"/>
      <c r="SVF17" s="333"/>
      <c r="SVG17" s="333"/>
      <c r="SVH17" s="333"/>
      <c r="SVI17" s="333"/>
      <c r="SVJ17" s="333"/>
      <c r="SVK17" s="333"/>
      <c r="SVL17" s="333"/>
      <c r="SVM17" s="333"/>
      <c r="SVN17" s="333"/>
      <c r="SVO17" s="333"/>
      <c r="SVP17" s="333"/>
      <c r="SVQ17" s="333"/>
      <c r="SVR17" s="333"/>
      <c r="SVS17" s="333"/>
      <c r="SVT17" s="333"/>
      <c r="SVU17" s="333"/>
      <c r="SVV17" s="333"/>
      <c r="SVW17" s="333"/>
      <c r="SVX17" s="333"/>
      <c r="SVY17" s="333"/>
      <c r="SVZ17" s="333"/>
      <c r="SWA17" s="333"/>
      <c r="SWB17" s="333"/>
      <c r="SWC17" s="333"/>
      <c r="SWD17" s="333"/>
      <c r="SWE17" s="333"/>
      <c r="SWF17" s="333"/>
      <c r="SWG17" s="333"/>
      <c r="SWH17" s="333"/>
      <c r="SWI17" s="333"/>
      <c r="SWJ17" s="333"/>
      <c r="SWK17" s="333"/>
      <c r="SWL17" s="333"/>
      <c r="SWM17" s="333"/>
      <c r="SWN17" s="333"/>
      <c r="SWO17" s="333"/>
      <c r="SWP17" s="333"/>
      <c r="SWQ17" s="333"/>
      <c r="SWR17" s="333"/>
      <c r="SWS17" s="333"/>
      <c r="SWT17" s="333"/>
      <c r="SWU17" s="333"/>
      <c r="SWV17" s="333"/>
      <c r="SWW17" s="333"/>
      <c r="SWX17" s="333"/>
      <c r="SWY17" s="333"/>
      <c r="SWZ17" s="333"/>
      <c r="SXA17" s="333"/>
      <c r="SXB17" s="333"/>
      <c r="SXC17" s="333"/>
      <c r="SXD17" s="333"/>
      <c r="SXE17" s="333"/>
      <c r="SXF17" s="333"/>
      <c r="SXG17" s="333"/>
      <c r="SXH17" s="333"/>
      <c r="SXI17" s="333"/>
      <c r="SXJ17" s="333"/>
      <c r="SXK17" s="333"/>
      <c r="SXL17" s="333"/>
      <c r="SXM17" s="333"/>
      <c r="SXN17" s="333"/>
      <c r="SXO17" s="333"/>
      <c r="SXP17" s="333"/>
      <c r="SXQ17" s="333"/>
      <c r="SXR17" s="333"/>
      <c r="SXS17" s="333"/>
      <c r="SXT17" s="333"/>
      <c r="SXU17" s="333"/>
      <c r="SXV17" s="333"/>
      <c r="SXW17" s="333"/>
      <c r="SXX17" s="333"/>
      <c r="SXY17" s="333"/>
      <c r="SXZ17" s="333"/>
      <c r="SYA17" s="333"/>
      <c r="SYB17" s="333"/>
      <c r="SYC17" s="333"/>
      <c r="SYD17" s="333"/>
      <c r="SYE17" s="333"/>
      <c r="SYF17" s="333"/>
      <c r="SYG17" s="333"/>
      <c r="SYH17" s="333"/>
      <c r="SYI17" s="333"/>
      <c r="SYJ17" s="333"/>
      <c r="SYK17" s="333"/>
      <c r="SYL17" s="333"/>
      <c r="SYM17" s="333"/>
      <c r="SYN17" s="333"/>
      <c r="SYO17" s="333"/>
      <c r="SYP17" s="333"/>
      <c r="SYQ17" s="333"/>
      <c r="SYR17" s="333"/>
      <c r="SYS17" s="333"/>
      <c r="SYT17" s="333"/>
      <c r="SYU17" s="333"/>
      <c r="SYV17" s="333"/>
      <c r="SYW17" s="333"/>
      <c r="SYX17" s="333"/>
      <c r="SYY17" s="333"/>
      <c r="SYZ17" s="333"/>
      <c r="SZA17" s="333"/>
      <c r="SZB17" s="333"/>
      <c r="SZC17" s="333"/>
      <c r="SZD17" s="333"/>
      <c r="SZE17" s="333"/>
      <c r="SZF17" s="333"/>
      <c r="SZG17" s="333"/>
      <c r="SZH17" s="333"/>
      <c r="SZI17" s="333"/>
      <c r="SZJ17" s="333"/>
      <c r="SZK17" s="333"/>
      <c r="SZL17" s="333"/>
      <c r="SZM17" s="333"/>
      <c r="SZN17" s="333"/>
      <c r="SZO17" s="333"/>
      <c r="SZP17" s="333"/>
      <c r="SZQ17" s="333"/>
      <c r="SZR17" s="333"/>
      <c r="SZS17" s="333"/>
      <c r="SZT17" s="333"/>
      <c r="SZU17" s="333"/>
      <c r="SZV17" s="333"/>
      <c r="SZW17" s="333"/>
      <c r="SZX17" s="333"/>
      <c r="SZY17" s="333"/>
      <c r="SZZ17" s="333"/>
      <c r="TAA17" s="333"/>
      <c r="TAB17" s="333"/>
      <c r="TAC17" s="333"/>
      <c r="TAD17" s="333"/>
      <c r="TAE17" s="333"/>
      <c r="TAF17" s="333"/>
      <c r="TAG17" s="333"/>
      <c r="TAH17" s="333"/>
      <c r="TAI17" s="333"/>
      <c r="TAJ17" s="333"/>
      <c r="TAK17" s="333"/>
      <c r="TAL17" s="333"/>
      <c r="TAM17" s="333"/>
      <c r="TAN17" s="333"/>
      <c r="TAO17" s="333"/>
      <c r="TAP17" s="333"/>
      <c r="TAQ17" s="333"/>
      <c r="TAR17" s="333"/>
      <c r="TAS17" s="333"/>
      <c r="TAT17" s="333"/>
      <c r="TAU17" s="333"/>
      <c r="TAV17" s="333"/>
      <c r="TAW17" s="333"/>
      <c r="TAX17" s="333"/>
      <c r="TAY17" s="333"/>
      <c r="TAZ17" s="333"/>
      <c r="TBA17" s="333"/>
      <c r="TBB17" s="333"/>
      <c r="TBC17" s="333"/>
      <c r="TBD17" s="333"/>
      <c r="TBE17" s="333"/>
      <c r="TBF17" s="333"/>
      <c r="TBG17" s="333"/>
      <c r="TBH17" s="333"/>
      <c r="TBI17" s="333"/>
      <c r="TBJ17" s="333"/>
      <c r="TBK17" s="333"/>
      <c r="TBL17" s="333"/>
      <c r="TBM17" s="333"/>
      <c r="TBN17" s="333"/>
      <c r="TBO17" s="333"/>
      <c r="TBP17" s="333"/>
      <c r="TBQ17" s="333"/>
      <c r="TBR17" s="333"/>
      <c r="TBS17" s="333"/>
      <c r="TBT17" s="333"/>
      <c r="TBU17" s="333"/>
      <c r="TBV17" s="333"/>
      <c r="TBW17" s="333"/>
      <c r="TBX17" s="333"/>
      <c r="TBY17" s="333"/>
      <c r="TBZ17" s="333"/>
      <c r="TCA17" s="333"/>
      <c r="TCB17" s="333"/>
      <c r="TCC17" s="333"/>
      <c r="TCD17" s="333"/>
      <c r="TCE17" s="333"/>
      <c r="TCF17" s="333"/>
      <c r="TCG17" s="333"/>
      <c r="TCH17" s="333"/>
      <c r="TCI17" s="333"/>
      <c r="TCJ17" s="333"/>
      <c r="TCK17" s="333"/>
      <c r="TCL17" s="333"/>
      <c r="TCM17" s="333"/>
      <c r="TCN17" s="333"/>
      <c r="TCO17" s="333"/>
      <c r="TCP17" s="333"/>
      <c r="TCQ17" s="333"/>
      <c r="TCR17" s="333"/>
      <c r="TCS17" s="333"/>
      <c r="TCT17" s="333"/>
      <c r="TCU17" s="333"/>
      <c r="TCV17" s="333"/>
      <c r="TCW17" s="333"/>
      <c r="TCX17" s="333"/>
      <c r="TCY17" s="333"/>
      <c r="TCZ17" s="333"/>
      <c r="TDA17" s="333"/>
      <c r="TDB17" s="333"/>
      <c r="TDC17" s="333"/>
      <c r="TDD17" s="333"/>
      <c r="TDE17" s="333"/>
      <c r="TDF17" s="333"/>
      <c r="TDG17" s="333"/>
      <c r="TDH17" s="333"/>
      <c r="TDI17" s="333"/>
      <c r="TDJ17" s="333"/>
      <c r="TDK17" s="333"/>
      <c r="TDL17" s="333"/>
      <c r="TDM17" s="333"/>
      <c r="TDN17" s="333"/>
      <c r="TDO17" s="333"/>
      <c r="TDP17" s="333"/>
      <c r="TDQ17" s="333"/>
      <c r="TDR17" s="333"/>
      <c r="TDS17" s="333"/>
      <c r="TDT17" s="333"/>
      <c r="TDU17" s="333"/>
      <c r="TDV17" s="333"/>
      <c r="TDW17" s="333"/>
      <c r="TDX17" s="333"/>
      <c r="TDY17" s="333"/>
      <c r="TDZ17" s="333"/>
      <c r="TEA17" s="333"/>
      <c r="TEB17" s="333"/>
      <c r="TEC17" s="333"/>
      <c r="TED17" s="333"/>
      <c r="TEE17" s="333"/>
      <c r="TEF17" s="333"/>
      <c r="TEG17" s="333"/>
      <c r="TEH17" s="333"/>
      <c r="TEI17" s="333"/>
      <c r="TEJ17" s="333"/>
      <c r="TEK17" s="333"/>
      <c r="TEL17" s="333"/>
      <c r="TEM17" s="333"/>
      <c r="TEN17" s="333"/>
      <c r="TEO17" s="333"/>
      <c r="TEP17" s="333"/>
      <c r="TEQ17" s="333"/>
      <c r="TER17" s="333"/>
      <c r="TES17" s="333"/>
      <c r="TET17" s="333"/>
      <c r="TEU17" s="333"/>
      <c r="TEV17" s="333"/>
      <c r="TEW17" s="333"/>
      <c r="TEX17" s="333"/>
      <c r="TEY17" s="333"/>
      <c r="TEZ17" s="333"/>
      <c r="TFA17" s="333"/>
      <c r="TFB17" s="333"/>
      <c r="TFC17" s="333"/>
      <c r="TFD17" s="333"/>
      <c r="TFE17" s="333"/>
      <c r="TFF17" s="333"/>
      <c r="TFG17" s="333"/>
      <c r="TFH17" s="333"/>
      <c r="TFI17" s="333"/>
      <c r="TFJ17" s="333"/>
      <c r="TFK17" s="333"/>
      <c r="TFL17" s="333"/>
      <c r="TFM17" s="333"/>
      <c r="TFN17" s="333"/>
      <c r="TFO17" s="333"/>
      <c r="TFP17" s="333"/>
      <c r="TFQ17" s="333"/>
      <c r="TFR17" s="333"/>
      <c r="TFS17" s="333"/>
      <c r="TFT17" s="333"/>
      <c r="TFU17" s="333"/>
      <c r="TFV17" s="333"/>
      <c r="TFW17" s="333"/>
      <c r="TFX17" s="333"/>
      <c r="TFY17" s="333"/>
      <c r="TFZ17" s="333"/>
      <c r="TGA17" s="333"/>
      <c r="TGB17" s="333"/>
      <c r="TGC17" s="333"/>
      <c r="TGD17" s="333"/>
      <c r="TGE17" s="333"/>
      <c r="TGF17" s="333"/>
      <c r="TGG17" s="333"/>
      <c r="TGH17" s="333"/>
      <c r="TGI17" s="333"/>
      <c r="TGJ17" s="333"/>
      <c r="TGK17" s="333"/>
      <c r="TGL17" s="333"/>
      <c r="TGM17" s="333"/>
      <c r="TGN17" s="333"/>
      <c r="TGO17" s="333"/>
      <c r="TGP17" s="333"/>
      <c r="TGQ17" s="333"/>
      <c r="TGR17" s="333"/>
      <c r="TGS17" s="333"/>
      <c r="TGT17" s="333"/>
      <c r="TGU17" s="333"/>
      <c r="TGV17" s="333"/>
      <c r="TGW17" s="333"/>
      <c r="TGX17" s="333"/>
      <c r="TGY17" s="333"/>
      <c r="TGZ17" s="333"/>
      <c r="THA17" s="333"/>
      <c r="THB17" s="333"/>
      <c r="THC17" s="333"/>
      <c r="THD17" s="333"/>
      <c r="THE17" s="333"/>
      <c r="THF17" s="333"/>
      <c r="THG17" s="333"/>
      <c r="THH17" s="333"/>
      <c r="THI17" s="333"/>
      <c r="THJ17" s="333"/>
      <c r="THK17" s="333"/>
      <c r="THL17" s="333"/>
      <c r="THM17" s="333"/>
      <c r="THN17" s="333"/>
      <c r="THO17" s="333"/>
      <c r="THP17" s="333"/>
      <c r="THQ17" s="333"/>
      <c r="THR17" s="333"/>
      <c r="THS17" s="333"/>
      <c r="THT17" s="333"/>
      <c r="THU17" s="333"/>
      <c r="THV17" s="333"/>
      <c r="THW17" s="333"/>
      <c r="THX17" s="333"/>
      <c r="THY17" s="333"/>
      <c r="THZ17" s="333"/>
      <c r="TIA17" s="333"/>
      <c r="TIB17" s="333"/>
      <c r="TIC17" s="333"/>
      <c r="TID17" s="333"/>
      <c r="TIE17" s="333"/>
      <c r="TIF17" s="333"/>
      <c r="TIG17" s="333"/>
      <c r="TIH17" s="333"/>
      <c r="TII17" s="333"/>
      <c r="TIJ17" s="333"/>
      <c r="TIK17" s="333"/>
      <c r="TIL17" s="333"/>
      <c r="TIM17" s="333"/>
      <c r="TIN17" s="333"/>
      <c r="TIO17" s="333"/>
      <c r="TIP17" s="333"/>
      <c r="TIQ17" s="333"/>
      <c r="TIR17" s="333"/>
      <c r="TIS17" s="333"/>
      <c r="TIT17" s="333"/>
      <c r="TIU17" s="333"/>
      <c r="TIV17" s="333"/>
      <c r="TIW17" s="333"/>
      <c r="TIX17" s="333"/>
      <c r="TIY17" s="333"/>
      <c r="TIZ17" s="333"/>
      <c r="TJA17" s="333"/>
      <c r="TJB17" s="333"/>
      <c r="TJC17" s="333"/>
      <c r="TJD17" s="333"/>
      <c r="TJE17" s="333"/>
      <c r="TJF17" s="333"/>
      <c r="TJG17" s="333"/>
      <c r="TJH17" s="333"/>
      <c r="TJI17" s="333"/>
      <c r="TJJ17" s="333"/>
      <c r="TJK17" s="333"/>
      <c r="TJL17" s="333"/>
      <c r="TJM17" s="333"/>
      <c r="TJN17" s="333"/>
      <c r="TJO17" s="333"/>
      <c r="TJP17" s="333"/>
      <c r="TJQ17" s="333"/>
      <c r="TJR17" s="333"/>
      <c r="TJS17" s="333"/>
      <c r="TJT17" s="333"/>
      <c r="TJU17" s="333"/>
      <c r="TJV17" s="333"/>
      <c r="TJW17" s="333"/>
      <c r="TJX17" s="333"/>
      <c r="TJY17" s="333"/>
      <c r="TJZ17" s="333"/>
      <c r="TKA17" s="333"/>
      <c r="TKB17" s="333"/>
      <c r="TKC17" s="333"/>
      <c r="TKD17" s="333"/>
      <c r="TKE17" s="333"/>
      <c r="TKF17" s="333"/>
      <c r="TKG17" s="333"/>
      <c r="TKH17" s="333"/>
      <c r="TKI17" s="333"/>
      <c r="TKJ17" s="333"/>
      <c r="TKK17" s="333"/>
      <c r="TKL17" s="333"/>
      <c r="TKM17" s="333"/>
      <c r="TKN17" s="333"/>
      <c r="TKO17" s="333"/>
      <c r="TKP17" s="333"/>
      <c r="TKQ17" s="333"/>
      <c r="TKR17" s="333"/>
      <c r="TKS17" s="333"/>
      <c r="TKT17" s="333"/>
      <c r="TKU17" s="333"/>
      <c r="TKV17" s="333"/>
      <c r="TKW17" s="333"/>
      <c r="TKX17" s="333"/>
      <c r="TKY17" s="333"/>
      <c r="TKZ17" s="333"/>
      <c r="TLA17" s="333"/>
      <c r="TLB17" s="333"/>
      <c r="TLC17" s="333"/>
      <c r="TLD17" s="333"/>
      <c r="TLE17" s="333"/>
      <c r="TLF17" s="333"/>
      <c r="TLG17" s="333"/>
      <c r="TLH17" s="333"/>
      <c r="TLI17" s="333"/>
      <c r="TLJ17" s="333"/>
      <c r="TLK17" s="333"/>
      <c r="TLL17" s="333"/>
      <c r="TLM17" s="333"/>
      <c r="TLN17" s="333"/>
      <c r="TLO17" s="333"/>
      <c r="TLP17" s="333"/>
      <c r="TLQ17" s="333"/>
      <c r="TLR17" s="333"/>
      <c r="TLS17" s="333"/>
      <c r="TLT17" s="333"/>
      <c r="TLU17" s="333"/>
      <c r="TLV17" s="333"/>
      <c r="TLW17" s="333"/>
      <c r="TLX17" s="333"/>
      <c r="TLY17" s="333"/>
      <c r="TLZ17" s="333"/>
      <c r="TMA17" s="333"/>
      <c r="TMB17" s="333"/>
      <c r="TMC17" s="333"/>
      <c r="TMD17" s="333"/>
      <c r="TME17" s="333"/>
      <c r="TMF17" s="333"/>
      <c r="TMG17" s="333"/>
      <c r="TMH17" s="333"/>
      <c r="TMI17" s="333"/>
      <c r="TMJ17" s="333"/>
      <c r="TMK17" s="333"/>
      <c r="TML17" s="333"/>
      <c r="TMM17" s="333"/>
      <c r="TMN17" s="333"/>
      <c r="TMO17" s="333"/>
      <c r="TMP17" s="333"/>
      <c r="TMQ17" s="333"/>
      <c r="TMR17" s="333"/>
      <c r="TMS17" s="333"/>
      <c r="TMT17" s="333"/>
      <c r="TMU17" s="333"/>
      <c r="TMV17" s="333"/>
      <c r="TMW17" s="333"/>
      <c r="TMX17" s="333"/>
      <c r="TMY17" s="333"/>
      <c r="TMZ17" s="333"/>
      <c r="TNA17" s="333"/>
      <c r="TNB17" s="333"/>
      <c r="TNC17" s="333"/>
      <c r="TND17" s="333"/>
      <c r="TNE17" s="333"/>
      <c r="TNF17" s="333"/>
      <c r="TNG17" s="333"/>
      <c r="TNH17" s="333"/>
      <c r="TNI17" s="333"/>
      <c r="TNJ17" s="333"/>
      <c r="TNK17" s="333"/>
      <c r="TNL17" s="333"/>
      <c r="TNM17" s="333"/>
      <c r="TNN17" s="333"/>
      <c r="TNO17" s="333"/>
      <c r="TNP17" s="333"/>
      <c r="TNQ17" s="333"/>
      <c r="TNR17" s="333"/>
      <c r="TNS17" s="333"/>
      <c r="TNT17" s="333"/>
      <c r="TNU17" s="333"/>
      <c r="TNV17" s="333"/>
      <c r="TNW17" s="333"/>
      <c r="TNX17" s="333"/>
      <c r="TNY17" s="333"/>
      <c r="TNZ17" s="333"/>
      <c r="TOA17" s="333"/>
      <c r="TOB17" s="333"/>
      <c r="TOC17" s="333"/>
      <c r="TOD17" s="333"/>
      <c r="TOE17" s="333"/>
      <c r="TOF17" s="333"/>
      <c r="TOG17" s="333"/>
      <c r="TOH17" s="333"/>
      <c r="TOI17" s="333"/>
      <c r="TOJ17" s="333"/>
      <c r="TOK17" s="333"/>
      <c r="TOL17" s="333"/>
      <c r="TOM17" s="333"/>
      <c r="TON17" s="333"/>
      <c r="TOO17" s="333"/>
      <c r="TOP17" s="333"/>
      <c r="TOQ17" s="333"/>
      <c r="TOR17" s="333"/>
      <c r="TOS17" s="333"/>
      <c r="TOT17" s="333"/>
      <c r="TOU17" s="333"/>
      <c r="TOV17" s="333"/>
      <c r="TOW17" s="333"/>
      <c r="TOX17" s="333"/>
      <c r="TOY17" s="333"/>
      <c r="TOZ17" s="333"/>
      <c r="TPA17" s="333"/>
      <c r="TPB17" s="333"/>
      <c r="TPC17" s="333"/>
      <c r="TPD17" s="333"/>
      <c r="TPE17" s="333"/>
      <c r="TPF17" s="333"/>
      <c r="TPG17" s="333"/>
      <c r="TPH17" s="333"/>
      <c r="TPI17" s="333"/>
      <c r="TPJ17" s="333"/>
      <c r="TPK17" s="333"/>
      <c r="TPL17" s="333"/>
      <c r="TPM17" s="333"/>
      <c r="TPN17" s="333"/>
      <c r="TPO17" s="333"/>
      <c r="TPP17" s="333"/>
      <c r="TPQ17" s="333"/>
      <c r="TPR17" s="333"/>
      <c r="TPS17" s="333"/>
      <c r="TPT17" s="333"/>
      <c r="TPU17" s="333"/>
      <c r="TPV17" s="333"/>
      <c r="TPW17" s="333"/>
      <c r="TPX17" s="333"/>
      <c r="TPY17" s="333"/>
      <c r="TPZ17" s="333"/>
      <c r="TQA17" s="333"/>
      <c r="TQB17" s="333"/>
      <c r="TQC17" s="333"/>
      <c r="TQD17" s="333"/>
      <c r="TQE17" s="333"/>
      <c r="TQF17" s="333"/>
      <c r="TQG17" s="333"/>
      <c r="TQH17" s="333"/>
      <c r="TQI17" s="333"/>
      <c r="TQJ17" s="333"/>
      <c r="TQK17" s="333"/>
      <c r="TQL17" s="333"/>
      <c r="TQM17" s="333"/>
      <c r="TQN17" s="333"/>
      <c r="TQO17" s="333"/>
      <c r="TQP17" s="333"/>
      <c r="TQQ17" s="333"/>
      <c r="TQR17" s="333"/>
      <c r="TQS17" s="333"/>
      <c r="TQT17" s="333"/>
      <c r="TQU17" s="333"/>
      <c r="TQV17" s="333"/>
      <c r="TQW17" s="333"/>
      <c r="TQX17" s="333"/>
      <c r="TQY17" s="333"/>
      <c r="TQZ17" s="333"/>
      <c r="TRA17" s="333"/>
      <c r="TRB17" s="333"/>
      <c r="TRC17" s="333"/>
      <c r="TRD17" s="333"/>
      <c r="TRE17" s="333"/>
      <c r="TRF17" s="333"/>
      <c r="TRG17" s="333"/>
      <c r="TRH17" s="333"/>
      <c r="TRI17" s="333"/>
      <c r="TRJ17" s="333"/>
      <c r="TRK17" s="333"/>
      <c r="TRL17" s="333"/>
      <c r="TRM17" s="333"/>
      <c r="TRN17" s="333"/>
      <c r="TRO17" s="333"/>
      <c r="TRP17" s="333"/>
      <c r="TRQ17" s="333"/>
      <c r="TRR17" s="333"/>
      <c r="TRS17" s="333"/>
      <c r="TRT17" s="333"/>
      <c r="TRU17" s="333"/>
      <c r="TRV17" s="333"/>
      <c r="TRW17" s="333"/>
      <c r="TRX17" s="333"/>
      <c r="TRY17" s="333"/>
      <c r="TRZ17" s="333"/>
      <c r="TSA17" s="333"/>
      <c r="TSB17" s="333"/>
      <c r="TSC17" s="333"/>
      <c r="TSD17" s="333"/>
      <c r="TSE17" s="333"/>
      <c r="TSF17" s="333"/>
      <c r="TSG17" s="333"/>
      <c r="TSH17" s="333"/>
      <c r="TSI17" s="333"/>
      <c r="TSJ17" s="333"/>
      <c r="TSK17" s="333"/>
      <c r="TSL17" s="333"/>
      <c r="TSM17" s="333"/>
      <c r="TSN17" s="333"/>
      <c r="TSO17" s="333"/>
      <c r="TSP17" s="333"/>
      <c r="TSQ17" s="333"/>
      <c r="TSR17" s="333"/>
      <c r="TSS17" s="333"/>
      <c r="TST17" s="333"/>
      <c r="TSU17" s="333"/>
      <c r="TSV17" s="333"/>
      <c r="TSW17" s="333"/>
      <c r="TSX17" s="333"/>
      <c r="TSY17" s="333"/>
      <c r="TSZ17" s="333"/>
      <c r="TTA17" s="333"/>
      <c r="TTB17" s="333"/>
      <c r="TTC17" s="333"/>
      <c r="TTD17" s="333"/>
      <c r="TTE17" s="333"/>
      <c r="TTF17" s="333"/>
      <c r="TTG17" s="333"/>
      <c r="TTH17" s="333"/>
      <c r="TTI17" s="333"/>
      <c r="TTJ17" s="333"/>
      <c r="TTK17" s="333"/>
      <c r="TTL17" s="333"/>
      <c r="TTM17" s="333"/>
      <c r="TTN17" s="333"/>
      <c r="TTO17" s="333"/>
      <c r="TTP17" s="333"/>
      <c r="TTQ17" s="333"/>
      <c r="TTR17" s="333"/>
      <c r="TTS17" s="333"/>
      <c r="TTT17" s="333"/>
      <c r="TTU17" s="333"/>
      <c r="TTV17" s="333"/>
      <c r="TTW17" s="333"/>
      <c r="TTX17" s="333"/>
      <c r="TTY17" s="333"/>
      <c r="TTZ17" s="333"/>
      <c r="TUA17" s="333"/>
      <c r="TUB17" s="333"/>
      <c r="TUC17" s="333"/>
      <c r="TUD17" s="333"/>
      <c r="TUE17" s="333"/>
      <c r="TUF17" s="333"/>
      <c r="TUG17" s="333"/>
      <c r="TUH17" s="333"/>
      <c r="TUI17" s="333"/>
      <c r="TUJ17" s="333"/>
      <c r="TUK17" s="333"/>
      <c r="TUL17" s="333"/>
      <c r="TUM17" s="333"/>
      <c r="TUN17" s="333"/>
      <c r="TUO17" s="333"/>
      <c r="TUP17" s="333"/>
      <c r="TUQ17" s="333"/>
      <c r="TUR17" s="333"/>
      <c r="TUS17" s="333"/>
      <c r="TUT17" s="333"/>
      <c r="TUU17" s="333"/>
      <c r="TUV17" s="333"/>
      <c r="TUW17" s="333"/>
      <c r="TUX17" s="333"/>
      <c r="TUY17" s="333"/>
      <c r="TUZ17" s="333"/>
      <c r="TVA17" s="333"/>
      <c r="TVB17" s="333"/>
      <c r="TVC17" s="333"/>
      <c r="TVD17" s="333"/>
      <c r="TVE17" s="333"/>
      <c r="TVF17" s="333"/>
      <c r="TVG17" s="333"/>
      <c r="TVH17" s="333"/>
      <c r="TVI17" s="333"/>
      <c r="TVJ17" s="333"/>
      <c r="TVK17" s="333"/>
      <c r="TVL17" s="333"/>
      <c r="TVM17" s="333"/>
      <c r="TVN17" s="333"/>
      <c r="TVO17" s="333"/>
      <c r="TVP17" s="333"/>
      <c r="TVQ17" s="333"/>
      <c r="TVR17" s="333"/>
      <c r="TVS17" s="333"/>
      <c r="TVT17" s="333"/>
      <c r="TVU17" s="333"/>
      <c r="TVV17" s="333"/>
      <c r="TVW17" s="333"/>
      <c r="TVX17" s="333"/>
      <c r="TVY17" s="333"/>
      <c r="TVZ17" s="333"/>
      <c r="TWA17" s="333"/>
      <c r="TWB17" s="333"/>
      <c r="TWC17" s="333"/>
      <c r="TWD17" s="333"/>
      <c r="TWE17" s="333"/>
      <c r="TWF17" s="333"/>
      <c r="TWG17" s="333"/>
      <c r="TWH17" s="333"/>
      <c r="TWI17" s="333"/>
      <c r="TWJ17" s="333"/>
      <c r="TWK17" s="333"/>
      <c r="TWL17" s="333"/>
      <c r="TWM17" s="333"/>
      <c r="TWN17" s="333"/>
      <c r="TWO17" s="333"/>
      <c r="TWP17" s="333"/>
      <c r="TWQ17" s="333"/>
      <c r="TWR17" s="333"/>
      <c r="TWS17" s="333"/>
      <c r="TWT17" s="333"/>
      <c r="TWU17" s="333"/>
      <c r="TWV17" s="333"/>
      <c r="TWW17" s="333"/>
      <c r="TWX17" s="333"/>
      <c r="TWY17" s="333"/>
      <c r="TWZ17" s="333"/>
      <c r="TXA17" s="333"/>
      <c r="TXB17" s="333"/>
      <c r="TXC17" s="333"/>
      <c r="TXD17" s="333"/>
      <c r="TXE17" s="333"/>
      <c r="TXF17" s="333"/>
      <c r="TXG17" s="333"/>
      <c r="TXH17" s="333"/>
      <c r="TXI17" s="333"/>
      <c r="TXJ17" s="333"/>
      <c r="TXK17" s="333"/>
      <c r="TXL17" s="333"/>
      <c r="TXM17" s="333"/>
      <c r="TXN17" s="333"/>
      <c r="TXO17" s="333"/>
      <c r="TXP17" s="333"/>
      <c r="TXQ17" s="333"/>
      <c r="TXR17" s="333"/>
      <c r="TXS17" s="333"/>
      <c r="TXT17" s="333"/>
      <c r="TXU17" s="333"/>
      <c r="TXV17" s="333"/>
      <c r="TXW17" s="333"/>
      <c r="TXX17" s="333"/>
      <c r="TXY17" s="333"/>
      <c r="TXZ17" s="333"/>
      <c r="TYA17" s="333"/>
      <c r="TYB17" s="333"/>
      <c r="TYC17" s="333"/>
      <c r="TYD17" s="333"/>
      <c r="TYE17" s="333"/>
      <c r="TYF17" s="333"/>
      <c r="TYG17" s="333"/>
      <c r="TYH17" s="333"/>
      <c r="TYI17" s="333"/>
      <c r="TYJ17" s="333"/>
      <c r="TYK17" s="333"/>
      <c r="TYL17" s="333"/>
      <c r="TYM17" s="333"/>
      <c r="TYN17" s="333"/>
      <c r="TYO17" s="333"/>
      <c r="TYP17" s="333"/>
      <c r="TYQ17" s="333"/>
      <c r="TYR17" s="333"/>
      <c r="TYS17" s="333"/>
      <c r="TYT17" s="333"/>
      <c r="TYU17" s="333"/>
      <c r="TYV17" s="333"/>
      <c r="TYW17" s="333"/>
      <c r="TYX17" s="333"/>
      <c r="TYY17" s="333"/>
      <c r="TYZ17" s="333"/>
      <c r="TZA17" s="333"/>
      <c r="TZB17" s="333"/>
      <c r="TZC17" s="333"/>
      <c r="TZD17" s="333"/>
      <c r="TZE17" s="333"/>
      <c r="TZF17" s="333"/>
      <c r="TZG17" s="333"/>
      <c r="TZH17" s="333"/>
      <c r="TZI17" s="333"/>
      <c r="TZJ17" s="333"/>
      <c r="TZK17" s="333"/>
      <c r="TZL17" s="333"/>
      <c r="TZM17" s="333"/>
      <c r="TZN17" s="333"/>
      <c r="TZO17" s="333"/>
      <c r="TZP17" s="333"/>
      <c r="TZQ17" s="333"/>
      <c r="TZR17" s="333"/>
      <c r="TZS17" s="333"/>
      <c r="TZT17" s="333"/>
      <c r="TZU17" s="333"/>
      <c r="TZV17" s="333"/>
      <c r="TZW17" s="333"/>
      <c r="TZX17" s="333"/>
      <c r="TZY17" s="333"/>
      <c r="TZZ17" s="333"/>
      <c r="UAA17" s="333"/>
      <c r="UAB17" s="333"/>
      <c r="UAC17" s="333"/>
      <c r="UAD17" s="333"/>
      <c r="UAE17" s="333"/>
      <c r="UAF17" s="333"/>
      <c r="UAG17" s="333"/>
      <c r="UAH17" s="333"/>
      <c r="UAI17" s="333"/>
      <c r="UAJ17" s="333"/>
      <c r="UAK17" s="333"/>
      <c r="UAL17" s="333"/>
      <c r="UAM17" s="333"/>
      <c r="UAN17" s="333"/>
      <c r="UAO17" s="333"/>
      <c r="UAP17" s="333"/>
      <c r="UAQ17" s="333"/>
      <c r="UAR17" s="333"/>
      <c r="UAS17" s="333"/>
      <c r="UAT17" s="333"/>
      <c r="UAU17" s="333"/>
      <c r="UAV17" s="333"/>
      <c r="UAW17" s="333"/>
      <c r="UAX17" s="333"/>
      <c r="UAY17" s="333"/>
      <c r="UAZ17" s="333"/>
      <c r="UBA17" s="333"/>
      <c r="UBB17" s="333"/>
      <c r="UBC17" s="333"/>
      <c r="UBD17" s="333"/>
      <c r="UBE17" s="333"/>
      <c r="UBF17" s="333"/>
      <c r="UBG17" s="333"/>
      <c r="UBH17" s="333"/>
      <c r="UBI17" s="333"/>
      <c r="UBJ17" s="333"/>
      <c r="UBK17" s="333"/>
      <c r="UBL17" s="333"/>
      <c r="UBM17" s="333"/>
      <c r="UBN17" s="333"/>
      <c r="UBO17" s="333"/>
      <c r="UBP17" s="333"/>
      <c r="UBQ17" s="333"/>
      <c r="UBR17" s="333"/>
      <c r="UBS17" s="333"/>
      <c r="UBT17" s="333"/>
      <c r="UBU17" s="333"/>
      <c r="UBV17" s="333"/>
      <c r="UBW17" s="333"/>
      <c r="UBX17" s="333"/>
      <c r="UBY17" s="333"/>
      <c r="UBZ17" s="333"/>
      <c r="UCA17" s="333"/>
      <c r="UCB17" s="333"/>
      <c r="UCC17" s="333"/>
      <c r="UCD17" s="333"/>
      <c r="UCE17" s="333"/>
      <c r="UCF17" s="333"/>
      <c r="UCG17" s="333"/>
      <c r="UCH17" s="333"/>
      <c r="UCI17" s="333"/>
      <c r="UCJ17" s="333"/>
      <c r="UCK17" s="333"/>
      <c r="UCL17" s="333"/>
      <c r="UCM17" s="333"/>
      <c r="UCN17" s="333"/>
      <c r="UCO17" s="333"/>
      <c r="UCP17" s="333"/>
      <c r="UCQ17" s="333"/>
      <c r="UCR17" s="333"/>
      <c r="UCS17" s="333"/>
      <c r="UCT17" s="333"/>
      <c r="UCU17" s="333"/>
      <c r="UCV17" s="333"/>
      <c r="UCW17" s="333"/>
      <c r="UCX17" s="333"/>
      <c r="UCY17" s="333"/>
      <c r="UCZ17" s="333"/>
      <c r="UDA17" s="333"/>
      <c r="UDB17" s="333"/>
      <c r="UDC17" s="333"/>
      <c r="UDD17" s="333"/>
      <c r="UDE17" s="333"/>
      <c r="UDF17" s="333"/>
      <c r="UDG17" s="333"/>
      <c r="UDH17" s="333"/>
      <c r="UDI17" s="333"/>
      <c r="UDJ17" s="333"/>
      <c r="UDK17" s="333"/>
      <c r="UDL17" s="333"/>
      <c r="UDM17" s="333"/>
      <c r="UDN17" s="333"/>
      <c r="UDO17" s="333"/>
      <c r="UDP17" s="333"/>
      <c r="UDQ17" s="333"/>
      <c r="UDR17" s="333"/>
      <c r="UDS17" s="333"/>
      <c r="UDT17" s="333"/>
      <c r="UDU17" s="333"/>
      <c r="UDV17" s="333"/>
      <c r="UDW17" s="333"/>
      <c r="UDX17" s="333"/>
      <c r="UDY17" s="333"/>
      <c r="UDZ17" s="333"/>
      <c r="UEA17" s="333"/>
      <c r="UEB17" s="333"/>
      <c r="UEC17" s="333"/>
      <c r="UED17" s="333"/>
      <c r="UEE17" s="333"/>
      <c r="UEF17" s="333"/>
      <c r="UEG17" s="333"/>
      <c r="UEH17" s="333"/>
      <c r="UEI17" s="333"/>
      <c r="UEJ17" s="333"/>
      <c r="UEK17" s="333"/>
      <c r="UEL17" s="333"/>
      <c r="UEM17" s="333"/>
      <c r="UEN17" s="333"/>
      <c r="UEO17" s="333"/>
      <c r="UEP17" s="333"/>
      <c r="UEQ17" s="333"/>
      <c r="UER17" s="333"/>
      <c r="UES17" s="333"/>
      <c r="UET17" s="333"/>
      <c r="UEU17" s="333"/>
      <c r="UEV17" s="333"/>
      <c r="UEW17" s="333"/>
      <c r="UEX17" s="333"/>
      <c r="UEY17" s="333"/>
      <c r="UEZ17" s="333"/>
      <c r="UFA17" s="333"/>
      <c r="UFB17" s="333"/>
      <c r="UFC17" s="333"/>
      <c r="UFD17" s="333"/>
      <c r="UFE17" s="333"/>
      <c r="UFF17" s="333"/>
      <c r="UFG17" s="333"/>
      <c r="UFH17" s="333"/>
      <c r="UFI17" s="333"/>
      <c r="UFJ17" s="333"/>
      <c r="UFK17" s="333"/>
      <c r="UFL17" s="333"/>
      <c r="UFM17" s="333"/>
      <c r="UFN17" s="333"/>
      <c r="UFO17" s="333"/>
      <c r="UFP17" s="333"/>
      <c r="UFQ17" s="333"/>
      <c r="UFR17" s="333"/>
      <c r="UFS17" s="333"/>
      <c r="UFT17" s="333"/>
      <c r="UFU17" s="333"/>
      <c r="UFV17" s="333"/>
      <c r="UFW17" s="333"/>
      <c r="UFX17" s="333"/>
      <c r="UFY17" s="333"/>
      <c r="UFZ17" s="333"/>
      <c r="UGA17" s="333"/>
      <c r="UGB17" s="333"/>
      <c r="UGC17" s="333"/>
      <c r="UGD17" s="333"/>
      <c r="UGE17" s="333"/>
      <c r="UGF17" s="333"/>
      <c r="UGG17" s="333"/>
      <c r="UGH17" s="333"/>
      <c r="UGI17" s="333"/>
      <c r="UGJ17" s="333"/>
      <c r="UGK17" s="333"/>
      <c r="UGL17" s="333"/>
      <c r="UGM17" s="333"/>
      <c r="UGN17" s="333"/>
      <c r="UGO17" s="333"/>
      <c r="UGP17" s="333"/>
      <c r="UGQ17" s="333"/>
      <c r="UGR17" s="333"/>
      <c r="UGS17" s="333"/>
      <c r="UGT17" s="333"/>
      <c r="UGU17" s="333"/>
      <c r="UGV17" s="333"/>
      <c r="UGW17" s="333"/>
      <c r="UGX17" s="333"/>
      <c r="UGY17" s="333"/>
      <c r="UGZ17" s="333"/>
      <c r="UHA17" s="333"/>
      <c r="UHB17" s="333"/>
      <c r="UHC17" s="333"/>
      <c r="UHD17" s="333"/>
      <c r="UHE17" s="333"/>
      <c r="UHF17" s="333"/>
      <c r="UHG17" s="333"/>
      <c r="UHH17" s="333"/>
      <c r="UHI17" s="333"/>
      <c r="UHJ17" s="333"/>
      <c r="UHK17" s="333"/>
      <c r="UHL17" s="333"/>
      <c r="UHM17" s="333"/>
      <c r="UHN17" s="333"/>
      <c r="UHO17" s="333"/>
      <c r="UHP17" s="333"/>
      <c r="UHQ17" s="333"/>
      <c r="UHR17" s="333"/>
      <c r="UHS17" s="333"/>
      <c r="UHT17" s="333"/>
      <c r="UHU17" s="333"/>
      <c r="UHV17" s="333"/>
      <c r="UHW17" s="333"/>
      <c r="UHX17" s="333"/>
      <c r="UHY17" s="333"/>
      <c r="UHZ17" s="333"/>
      <c r="UIA17" s="333"/>
      <c r="UIB17" s="333"/>
      <c r="UIC17" s="333"/>
      <c r="UID17" s="333"/>
      <c r="UIE17" s="333"/>
      <c r="UIF17" s="333"/>
      <c r="UIG17" s="333"/>
      <c r="UIH17" s="333"/>
      <c r="UII17" s="333"/>
      <c r="UIJ17" s="333"/>
      <c r="UIK17" s="333"/>
      <c r="UIL17" s="333"/>
      <c r="UIM17" s="333"/>
      <c r="UIN17" s="333"/>
      <c r="UIO17" s="333"/>
      <c r="UIP17" s="333"/>
      <c r="UIQ17" s="333"/>
      <c r="UIR17" s="333"/>
      <c r="UIS17" s="333"/>
      <c r="UIT17" s="333"/>
      <c r="UIU17" s="333"/>
      <c r="UIV17" s="333"/>
      <c r="UIW17" s="333"/>
      <c r="UIX17" s="333"/>
      <c r="UIY17" s="333"/>
      <c r="UIZ17" s="333"/>
      <c r="UJA17" s="333"/>
      <c r="UJB17" s="333"/>
      <c r="UJC17" s="333"/>
      <c r="UJD17" s="333"/>
      <c r="UJE17" s="333"/>
      <c r="UJF17" s="333"/>
      <c r="UJG17" s="333"/>
      <c r="UJH17" s="333"/>
      <c r="UJI17" s="333"/>
      <c r="UJJ17" s="333"/>
      <c r="UJK17" s="333"/>
      <c r="UJL17" s="333"/>
      <c r="UJM17" s="333"/>
      <c r="UJN17" s="333"/>
      <c r="UJO17" s="333"/>
      <c r="UJP17" s="333"/>
      <c r="UJQ17" s="333"/>
      <c r="UJR17" s="333"/>
      <c r="UJS17" s="333"/>
      <c r="UJT17" s="333"/>
      <c r="UJU17" s="333"/>
      <c r="UJV17" s="333"/>
      <c r="UJW17" s="333"/>
      <c r="UJX17" s="333"/>
      <c r="UJY17" s="333"/>
      <c r="UJZ17" s="333"/>
      <c r="UKA17" s="333"/>
      <c r="UKB17" s="333"/>
      <c r="UKC17" s="333"/>
      <c r="UKD17" s="333"/>
      <c r="UKE17" s="333"/>
      <c r="UKF17" s="333"/>
      <c r="UKG17" s="333"/>
      <c r="UKH17" s="333"/>
      <c r="UKI17" s="333"/>
      <c r="UKJ17" s="333"/>
      <c r="UKK17" s="333"/>
      <c r="UKL17" s="333"/>
      <c r="UKM17" s="333"/>
      <c r="UKN17" s="333"/>
      <c r="UKO17" s="333"/>
      <c r="UKP17" s="333"/>
      <c r="UKQ17" s="333"/>
      <c r="UKR17" s="333"/>
      <c r="UKS17" s="333"/>
      <c r="UKT17" s="333"/>
      <c r="UKU17" s="333"/>
      <c r="UKV17" s="333"/>
      <c r="UKW17" s="333"/>
      <c r="UKX17" s="333"/>
      <c r="UKY17" s="333"/>
      <c r="UKZ17" s="333"/>
      <c r="ULA17" s="333"/>
      <c r="ULB17" s="333"/>
      <c r="ULC17" s="333"/>
      <c r="ULD17" s="333"/>
      <c r="ULE17" s="333"/>
      <c r="ULF17" s="333"/>
      <c r="ULG17" s="333"/>
      <c r="ULH17" s="333"/>
      <c r="ULI17" s="333"/>
      <c r="ULJ17" s="333"/>
      <c r="ULK17" s="333"/>
      <c r="ULL17" s="333"/>
      <c r="ULM17" s="333"/>
      <c r="ULN17" s="333"/>
      <c r="ULO17" s="333"/>
      <c r="ULP17" s="333"/>
      <c r="ULQ17" s="333"/>
      <c r="ULR17" s="333"/>
      <c r="ULS17" s="333"/>
      <c r="ULT17" s="333"/>
      <c r="ULU17" s="333"/>
      <c r="ULV17" s="333"/>
      <c r="ULW17" s="333"/>
      <c r="ULX17" s="333"/>
      <c r="ULY17" s="333"/>
      <c r="ULZ17" s="333"/>
      <c r="UMA17" s="333"/>
      <c r="UMB17" s="333"/>
      <c r="UMC17" s="333"/>
      <c r="UMD17" s="333"/>
      <c r="UME17" s="333"/>
      <c r="UMF17" s="333"/>
      <c r="UMG17" s="333"/>
      <c r="UMH17" s="333"/>
      <c r="UMI17" s="333"/>
      <c r="UMJ17" s="333"/>
      <c r="UMK17" s="333"/>
      <c r="UML17" s="333"/>
      <c r="UMM17" s="333"/>
      <c r="UMN17" s="333"/>
      <c r="UMO17" s="333"/>
      <c r="UMP17" s="333"/>
      <c r="UMQ17" s="333"/>
      <c r="UMR17" s="333"/>
      <c r="UMS17" s="333"/>
      <c r="UMT17" s="333"/>
      <c r="UMU17" s="333"/>
      <c r="UMV17" s="333"/>
      <c r="UMW17" s="333"/>
      <c r="UMX17" s="333"/>
      <c r="UMY17" s="333"/>
      <c r="UMZ17" s="333"/>
      <c r="UNA17" s="333"/>
      <c r="UNB17" s="333"/>
      <c r="UNC17" s="333"/>
      <c r="UND17" s="333"/>
      <c r="UNE17" s="333"/>
      <c r="UNF17" s="333"/>
      <c r="UNG17" s="333"/>
      <c r="UNH17" s="333"/>
      <c r="UNI17" s="333"/>
      <c r="UNJ17" s="333"/>
      <c r="UNK17" s="333"/>
      <c r="UNL17" s="333"/>
      <c r="UNM17" s="333"/>
      <c r="UNN17" s="333"/>
      <c r="UNO17" s="333"/>
      <c r="UNP17" s="333"/>
      <c r="UNQ17" s="333"/>
      <c r="UNR17" s="333"/>
      <c r="UNS17" s="333"/>
      <c r="UNT17" s="333"/>
      <c r="UNU17" s="333"/>
      <c r="UNV17" s="333"/>
      <c r="UNW17" s="333"/>
      <c r="UNX17" s="333"/>
      <c r="UNY17" s="333"/>
      <c r="UNZ17" s="333"/>
      <c r="UOA17" s="333"/>
      <c r="UOB17" s="333"/>
      <c r="UOC17" s="333"/>
      <c r="UOD17" s="333"/>
      <c r="UOE17" s="333"/>
      <c r="UOF17" s="333"/>
      <c r="UOG17" s="333"/>
      <c r="UOH17" s="333"/>
      <c r="UOI17" s="333"/>
      <c r="UOJ17" s="333"/>
      <c r="UOK17" s="333"/>
      <c r="UOL17" s="333"/>
      <c r="UOM17" s="333"/>
      <c r="UON17" s="333"/>
      <c r="UOO17" s="333"/>
      <c r="UOP17" s="333"/>
      <c r="UOQ17" s="333"/>
      <c r="UOR17" s="333"/>
      <c r="UOS17" s="333"/>
      <c r="UOT17" s="333"/>
      <c r="UOU17" s="333"/>
      <c r="UOV17" s="333"/>
      <c r="UOW17" s="333"/>
      <c r="UOX17" s="333"/>
      <c r="UOY17" s="333"/>
      <c r="UOZ17" s="333"/>
      <c r="UPA17" s="333"/>
      <c r="UPB17" s="333"/>
      <c r="UPC17" s="333"/>
      <c r="UPD17" s="333"/>
      <c r="UPE17" s="333"/>
      <c r="UPF17" s="333"/>
      <c r="UPG17" s="333"/>
      <c r="UPH17" s="333"/>
      <c r="UPI17" s="333"/>
      <c r="UPJ17" s="333"/>
      <c r="UPK17" s="333"/>
      <c r="UPL17" s="333"/>
      <c r="UPM17" s="333"/>
      <c r="UPN17" s="333"/>
      <c r="UPO17" s="333"/>
      <c r="UPP17" s="333"/>
      <c r="UPQ17" s="333"/>
      <c r="UPR17" s="333"/>
      <c r="UPS17" s="333"/>
      <c r="UPT17" s="333"/>
      <c r="UPU17" s="333"/>
      <c r="UPV17" s="333"/>
      <c r="UPW17" s="333"/>
      <c r="UPX17" s="333"/>
      <c r="UPY17" s="333"/>
      <c r="UPZ17" s="333"/>
      <c r="UQA17" s="333"/>
      <c r="UQB17" s="333"/>
      <c r="UQC17" s="333"/>
      <c r="UQD17" s="333"/>
      <c r="UQE17" s="333"/>
      <c r="UQF17" s="333"/>
      <c r="UQG17" s="333"/>
      <c r="UQH17" s="333"/>
      <c r="UQI17" s="333"/>
      <c r="UQJ17" s="333"/>
      <c r="UQK17" s="333"/>
      <c r="UQL17" s="333"/>
      <c r="UQM17" s="333"/>
      <c r="UQN17" s="333"/>
      <c r="UQO17" s="333"/>
      <c r="UQP17" s="333"/>
      <c r="UQQ17" s="333"/>
      <c r="UQR17" s="333"/>
      <c r="UQS17" s="333"/>
      <c r="UQT17" s="333"/>
      <c r="UQU17" s="333"/>
      <c r="UQV17" s="333"/>
      <c r="UQW17" s="333"/>
      <c r="UQX17" s="333"/>
      <c r="UQY17" s="333"/>
      <c r="UQZ17" s="333"/>
      <c r="URA17" s="333"/>
      <c r="URB17" s="333"/>
      <c r="URC17" s="333"/>
      <c r="URD17" s="333"/>
      <c r="URE17" s="333"/>
      <c r="URF17" s="333"/>
      <c r="URG17" s="333"/>
      <c r="URH17" s="333"/>
      <c r="URI17" s="333"/>
      <c r="URJ17" s="333"/>
      <c r="URK17" s="333"/>
      <c r="URL17" s="333"/>
      <c r="URM17" s="333"/>
      <c r="URN17" s="333"/>
      <c r="URO17" s="333"/>
      <c r="URP17" s="333"/>
      <c r="URQ17" s="333"/>
      <c r="URR17" s="333"/>
      <c r="URS17" s="333"/>
      <c r="URT17" s="333"/>
      <c r="URU17" s="333"/>
      <c r="URV17" s="333"/>
      <c r="URW17" s="333"/>
      <c r="URX17" s="333"/>
      <c r="URY17" s="333"/>
      <c r="URZ17" s="333"/>
      <c r="USA17" s="333"/>
      <c r="USB17" s="333"/>
      <c r="USC17" s="333"/>
      <c r="USD17" s="333"/>
      <c r="USE17" s="333"/>
      <c r="USF17" s="333"/>
      <c r="USG17" s="333"/>
      <c r="USH17" s="333"/>
      <c r="USI17" s="333"/>
      <c r="USJ17" s="333"/>
      <c r="USK17" s="333"/>
      <c r="USL17" s="333"/>
      <c r="USM17" s="333"/>
      <c r="USN17" s="333"/>
      <c r="USO17" s="333"/>
      <c r="USP17" s="333"/>
      <c r="USQ17" s="333"/>
      <c r="USR17" s="333"/>
      <c r="USS17" s="333"/>
      <c r="UST17" s="333"/>
      <c r="USU17" s="333"/>
      <c r="USV17" s="333"/>
      <c r="USW17" s="333"/>
      <c r="USX17" s="333"/>
      <c r="USY17" s="333"/>
      <c r="USZ17" s="333"/>
      <c r="UTA17" s="333"/>
      <c r="UTB17" s="333"/>
      <c r="UTC17" s="333"/>
      <c r="UTD17" s="333"/>
      <c r="UTE17" s="333"/>
      <c r="UTF17" s="333"/>
      <c r="UTG17" s="333"/>
      <c r="UTH17" s="333"/>
      <c r="UTI17" s="333"/>
      <c r="UTJ17" s="333"/>
      <c r="UTK17" s="333"/>
      <c r="UTL17" s="333"/>
      <c r="UTM17" s="333"/>
      <c r="UTN17" s="333"/>
      <c r="UTO17" s="333"/>
      <c r="UTP17" s="333"/>
      <c r="UTQ17" s="333"/>
      <c r="UTR17" s="333"/>
      <c r="UTS17" s="333"/>
      <c r="UTT17" s="333"/>
      <c r="UTU17" s="333"/>
      <c r="UTV17" s="333"/>
      <c r="UTW17" s="333"/>
      <c r="UTX17" s="333"/>
      <c r="UTY17" s="333"/>
      <c r="UTZ17" s="333"/>
      <c r="UUA17" s="333"/>
      <c r="UUB17" s="333"/>
      <c r="UUC17" s="333"/>
      <c r="UUD17" s="333"/>
      <c r="UUE17" s="333"/>
      <c r="UUF17" s="333"/>
      <c r="UUG17" s="333"/>
      <c r="UUH17" s="333"/>
      <c r="UUI17" s="333"/>
      <c r="UUJ17" s="333"/>
      <c r="UUK17" s="333"/>
      <c r="UUL17" s="333"/>
      <c r="UUM17" s="333"/>
      <c r="UUN17" s="333"/>
      <c r="UUO17" s="333"/>
      <c r="UUP17" s="333"/>
      <c r="UUQ17" s="333"/>
      <c r="UUR17" s="333"/>
      <c r="UUS17" s="333"/>
      <c r="UUT17" s="333"/>
      <c r="UUU17" s="333"/>
      <c r="UUV17" s="333"/>
      <c r="UUW17" s="333"/>
      <c r="UUX17" s="333"/>
      <c r="UUY17" s="333"/>
      <c r="UUZ17" s="333"/>
      <c r="UVA17" s="333"/>
      <c r="UVB17" s="333"/>
      <c r="UVC17" s="333"/>
      <c r="UVD17" s="333"/>
      <c r="UVE17" s="333"/>
      <c r="UVF17" s="333"/>
      <c r="UVG17" s="333"/>
      <c r="UVH17" s="333"/>
      <c r="UVI17" s="333"/>
      <c r="UVJ17" s="333"/>
      <c r="UVK17" s="333"/>
      <c r="UVL17" s="333"/>
      <c r="UVM17" s="333"/>
      <c r="UVN17" s="333"/>
      <c r="UVO17" s="333"/>
      <c r="UVP17" s="333"/>
      <c r="UVQ17" s="333"/>
      <c r="UVR17" s="333"/>
      <c r="UVS17" s="333"/>
      <c r="UVT17" s="333"/>
      <c r="UVU17" s="333"/>
      <c r="UVV17" s="333"/>
      <c r="UVW17" s="333"/>
      <c r="UVX17" s="333"/>
      <c r="UVY17" s="333"/>
      <c r="UVZ17" s="333"/>
      <c r="UWA17" s="333"/>
      <c r="UWB17" s="333"/>
      <c r="UWC17" s="333"/>
      <c r="UWD17" s="333"/>
      <c r="UWE17" s="333"/>
      <c r="UWF17" s="333"/>
      <c r="UWG17" s="333"/>
      <c r="UWH17" s="333"/>
      <c r="UWI17" s="333"/>
      <c r="UWJ17" s="333"/>
      <c r="UWK17" s="333"/>
      <c r="UWL17" s="333"/>
      <c r="UWM17" s="333"/>
      <c r="UWN17" s="333"/>
      <c r="UWO17" s="333"/>
      <c r="UWP17" s="333"/>
      <c r="UWQ17" s="333"/>
      <c r="UWR17" s="333"/>
      <c r="UWS17" s="333"/>
      <c r="UWT17" s="333"/>
      <c r="UWU17" s="333"/>
      <c r="UWV17" s="333"/>
      <c r="UWW17" s="333"/>
      <c r="UWX17" s="333"/>
      <c r="UWY17" s="333"/>
      <c r="UWZ17" s="333"/>
      <c r="UXA17" s="333"/>
      <c r="UXB17" s="333"/>
      <c r="UXC17" s="333"/>
      <c r="UXD17" s="333"/>
      <c r="UXE17" s="333"/>
      <c r="UXF17" s="333"/>
      <c r="UXG17" s="333"/>
      <c r="UXH17" s="333"/>
      <c r="UXI17" s="333"/>
      <c r="UXJ17" s="333"/>
      <c r="UXK17" s="333"/>
      <c r="UXL17" s="333"/>
      <c r="UXM17" s="333"/>
      <c r="UXN17" s="333"/>
      <c r="UXO17" s="333"/>
      <c r="UXP17" s="333"/>
      <c r="UXQ17" s="333"/>
      <c r="UXR17" s="333"/>
      <c r="UXS17" s="333"/>
      <c r="UXT17" s="333"/>
      <c r="UXU17" s="333"/>
      <c r="UXV17" s="333"/>
      <c r="UXW17" s="333"/>
      <c r="UXX17" s="333"/>
      <c r="UXY17" s="333"/>
      <c r="UXZ17" s="333"/>
      <c r="UYA17" s="333"/>
      <c r="UYB17" s="333"/>
      <c r="UYC17" s="333"/>
      <c r="UYD17" s="333"/>
      <c r="UYE17" s="333"/>
      <c r="UYF17" s="333"/>
      <c r="UYG17" s="333"/>
      <c r="UYH17" s="333"/>
      <c r="UYI17" s="333"/>
      <c r="UYJ17" s="333"/>
      <c r="UYK17" s="333"/>
      <c r="UYL17" s="333"/>
      <c r="UYM17" s="333"/>
      <c r="UYN17" s="333"/>
      <c r="UYO17" s="333"/>
      <c r="UYP17" s="333"/>
      <c r="UYQ17" s="333"/>
      <c r="UYR17" s="333"/>
      <c r="UYS17" s="333"/>
      <c r="UYT17" s="333"/>
      <c r="UYU17" s="333"/>
      <c r="UYV17" s="333"/>
      <c r="UYW17" s="333"/>
      <c r="UYX17" s="333"/>
      <c r="UYY17" s="333"/>
      <c r="UYZ17" s="333"/>
      <c r="UZA17" s="333"/>
      <c r="UZB17" s="333"/>
      <c r="UZC17" s="333"/>
      <c r="UZD17" s="333"/>
      <c r="UZE17" s="333"/>
      <c r="UZF17" s="333"/>
      <c r="UZG17" s="333"/>
      <c r="UZH17" s="333"/>
      <c r="UZI17" s="333"/>
      <c r="UZJ17" s="333"/>
      <c r="UZK17" s="333"/>
      <c r="UZL17" s="333"/>
      <c r="UZM17" s="333"/>
      <c r="UZN17" s="333"/>
      <c r="UZO17" s="333"/>
      <c r="UZP17" s="333"/>
      <c r="UZQ17" s="333"/>
      <c r="UZR17" s="333"/>
      <c r="UZS17" s="333"/>
      <c r="UZT17" s="333"/>
      <c r="UZU17" s="333"/>
      <c r="UZV17" s="333"/>
      <c r="UZW17" s="333"/>
      <c r="UZX17" s="333"/>
      <c r="UZY17" s="333"/>
      <c r="UZZ17" s="333"/>
      <c r="VAA17" s="333"/>
      <c r="VAB17" s="333"/>
      <c r="VAC17" s="333"/>
      <c r="VAD17" s="333"/>
      <c r="VAE17" s="333"/>
      <c r="VAF17" s="333"/>
      <c r="VAG17" s="333"/>
      <c r="VAH17" s="333"/>
      <c r="VAI17" s="333"/>
      <c r="VAJ17" s="333"/>
      <c r="VAK17" s="333"/>
      <c r="VAL17" s="333"/>
      <c r="VAM17" s="333"/>
      <c r="VAN17" s="333"/>
      <c r="VAO17" s="333"/>
      <c r="VAP17" s="333"/>
      <c r="VAQ17" s="333"/>
      <c r="VAR17" s="333"/>
      <c r="VAS17" s="333"/>
      <c r="VAT17" s="333"/>
      <c r="VAU17" s="333"/>
      <c r="VAV17" s="333"/>
      <c r="VAW17" s="333"/>
      <c r="VAX17" s="333"/>
      <c r="VAY17" s="333"/>
      <c r="VAZ17" s="333"/>
      <c r="VBA17" s="333"/>
      <c r="VBB17" s="333"/>
      <c r="VBC17" s="333"/>
      <c r="VBD17" s="333"/>
      <c r="VBE17" s="333"/>
      <c r="VBF17" s="333"/>
      <c r="VBG17" s="333"/>
      <c r="VBH17" s="333"/>
      <c r="VBI17" s="333"/>
      <c r="VBJ17" s="333"/>
      <c r="VBK17" s="333"/>
      <c r="VBL17" s="333"/>
      <c r="VBM17" s="333"/>
      <c r="VBN17" s="333"/>
      <c r="VBO17" s="333"/>
      <c r="VBP17" s="333"/>
      <c r="VBQ17" s="333"/>
      <c r="VBR17" s="333"/>
      <c r="VBS17" s="333"/>
      <c r="VBT17" s="333"/>
      <c r="VBU17" s="333"/>
      <c r="VBV17" s="333"/>
      <c r="VBW17" s="333"/>
      <c r="VBX17" s="333"/>
      <c r="VBY17" s="333"/>
      <c r="VBZ17" s="333"/>
      <c r="VCA17" s="333"/>
      <c r="VCB17" s="333"/>
      <c r="VCC17" s="333"/>
      <c r="VCD17" s="333"/>
      <c r="VCE17" s="333"/>
      <c r="VCF17" s="333"/>
      <c r="VCG17" s="333"/>
      <c r="VCH17" s="333"/>
      <c r="VCI17" s="333"/>
      <c r="VCJ17" s="333"/>
      <c r="VCK17" s="333"/>
      <c r="VCL17" s="333"/>
      <c r="VCM17" s="333"/>
      <c r="VCN17" s="333"/>
      <c r="VCO17" s="333"/>
      <c r="VCP17" s="333"/>
      <c r="VCQ17" s="333"/>
      <c r="VCR17" s="333"/>
      <c r="VCS17" s="333"/>
      <c r="VCT17" s="333"/>
      <c r="VCU17" s="333"/>
      <c r="VCV17" s="333"/>
      <c r="VCW17" s="333"/>
      <c r="VCX17" s="333"/>
      <c r="VCY17" s="333"/>
      <c r="VCZ17" s="333"/>
      <c r="VDA17" s="333"/>
      <c r="VDB17" s="333"/>
      <c r="VDC17" s="333"/>
      <c r="VDD17" s="333"/>
      <c r="VDE17" s="333"/>
      <c r="VDF17" s="333"/>
      <c r="VDG17" s="333"/>
      <c r="VDH17" s="333"/>
      <c r="VDI17" s="333"/>
      <c r="VDJ17" s="333"/>
      <c r="VDK17" s="333"/>
      <c r="VDL17" s="333"/>
      <c r="VDM17" s="333"/>
      <c r="VDN17" s="333"/>
      <c r="VDO17" s="333"/>
      <c r="VDP17" s="333"/>
      <c r="VDQ17" s="333"/>
      <c r="VDR17" s="333"/>
      <c r="VDS17" s="333"/>
      <c r="VDT17" s="333"/>
      <c r="VDU17" s="333"/>
      <c r="VDV17" s="333"/>
      <c r="VDW17" s="333"/>
      <c r="VDX17" s="333"/>
      <c r="VDY17" s="333"/>
      <c r="VDZ17" s="333"/>
      <c r="VEA17" s="333"/>
      <c r="VEB17" s="333"/>
      <c r="VEC17" s="333"/>
      <c r="VED17" s="333"/>
      <c r="VEE17" s="333"/>
      <c r="VEF17" s="333"/>
      <c r="VEG17" s="333"/>
      <c r="VEH17" s="333"/>
      <c r="VEI17" s="333"/>
      <c r="VEJ17" s="333"/>
      <c r="VEK17" s="333"/>
      <c r="VEL17" s="333"/>
      <c r="VEM17" s="333"/>
      <c r="VEN17" s="333"/>
      <c r="VEO17" s="333"/>
      <c r="VEP17" s="333"/>
      <c r="VEQ17" s="333"/>
      <c r="VER17" s="333"/>
      <c r="VES17" s="333"/>
      <c r="VET17" s="333"/>
      <c r="VEU17" s="333"/>
      <c r="VEV17" s="333"/>
      <c r="VEW17" s="333"/>
      <c r="VEX17" s="333"/>
      <c r="VEY17" s="333"/>
      <c r="VEZ17" s="333"/>
      <c r="VFA17" s="333"/>
      <c r="VFB17" s="333"/>
      <c r="VFC17" s="333"/>
      <c r="VFD17" s="333"/>
      <c r="VFE17" s="333"/>
      <c r="VFF17" s="333"/>
      <c r="VFG17" s="333"/>
      <c r="VFH17" s="333"/>
      <c r="VFI17" s="333"/>
      <c r="VFJ17" s="333"/>
      <c r="VFK17" s="333"/>
      <c r="VFL17" s="333"/>
      <c r="VFM17" s="333"/>
      <c r="VFN17" s="333"/>
      <c r="VFO17" s="333"/>
      <c r="VFP17" s="333"/>
      <c r="VFQ17" s="333"/>
      <c r="VFR17" s="333"/>
      <c r="VFS17" s="333"/>
      <c r="VFT17" s="333"/>
      <c r="VFU17" s="333"/>
      <c r="VFV17" s="333"/>
      <c r="VFW17" s="333"/>
      <c r="VFX17" s="333"/>
      <c r="VFY17" s="333"/>
      <c r="VFZ17" s="333"/>
      <c r="VGA17" s="333"/>
      <c r="VGB17" s="333"/>
      <c r="VGC17" s="333"/>
      <c r="VGD17" s="333"/>
      <c r="VGE17" s="333"/>
      <c r="VGF17" s="333"/>
      <c r="VGG17" s="333"/>
      <c r="VGH17" s="333"/>
      <c r="VGI17" s="333"/>
      <c r="VGJ17" s="333"/>
      <c r="VGK17" s="333"/>
      <c r="VGL17" s="333"/>
      <c r="VGM17" s="333"/>
      <c r="VGN17" s="333"/>
      <c r="VGO17" s="333"/>
      <c r="VGP17" s="333"/>
      <c r="VGQ17" s="333"/>
      <c r="VGR17" s="333"/>
      <c r="VGS17" s="333"/>
      <c r="VGT17" s="333"/>
      <c r="VGU17" s="333"/>
      <c r="VGV17" s="333"/>
      <c r="VGW17" s="333"/>
      <c r="VGX17" s="333"/>
      <c r="VGY17" s="333"/>
      <c r="VGZ17" s="333"/>
      <c r="VHA17" s="333"/>
      <c r="VHB17" s="333"/>
      <c r="VHC17" s="333"/>
      <c r="VHD17" s="333"/>
      <c r="VHE17" s="333"/>
      <c r="VHF17" s="333"/>
      <c r="VHG17" s="333"/>
      <c r="VHH17" s="333"/>
      <c r="VHI17" s="333"/>
      <c r="VHJ17" s="333"/>
      <c r="VHK17" s="333"/>
      <c r="VHL17" s="333"/>
      <c r="VHM17" s="333"/>
      <c r="VHN17" s="333"/>
      <c r="VHO17" s="333"/>
      <c r="VHP17" s="333"/>
      <c r="VHQ17" s="333"/>
      <c r="VHR17" s="333"/>
      <c r="VHS17" s="333"/>
      <c r="VHT17" s="333"/>
      <c r="VHU17" s="333"/>
      <c r="VHV17" s="333"/>
      <c r="VHW17" s="333"/>
      <c r="VHX17" s="333"/>
      <c r="VHY17" s="333"/>
      <c r="VHZ17" s="333"/>
      <c r="VIA17" s="333"/>
      <c r="VIB17" s="333"/>
      <c r="VIC17" s="333"/>
      <c r="VID17" s="333"/>
      <c r="VIE17" s="333"/>
      <c r="VIF17" s="333"/>
      <c r="VIG17" s="333"/>
      <c r="VIH17" s="333"/>
      <c r="VII17" s="333"/>
      <c r="VIJ17" s="333"/>
      <c r="VIK17" s="333"/>
      <c r="VIL17" s="333"/>
      <c r="VIM17" s="333"/>
      <c r="VIN17" s="333"/>
      <c r="VIO17" s="333"/>
      <c r="VIP17" s="333"/>
      <c r="VIQ17" s="333"/>
      <c r="VIR17" s="333"/>
      <c r="VIS17" s="333"/>
      <c r="VIT17" s="333"/>
      <c r="VIU17" s="333"/>
      <c r="VIV17" s="333"/>
      <c r="VIW17" s="333"/>
      <c r="VIX17" s="333"/>
      <c r="VIY17" s="333"/>
      <c r="VIZ17" s="333"/>
      <c r="VJA17" s="333"/>
      <c r="VJB17" s="333"/>
      <c r="VJC17" s="333"/>
      <c r="VJD17" s="333"/>
      <c r="VJE17" s="333"/>
      <c r="VJF17" s="333"/>
      <c r="VJG17" s="333"/>
      <c r="VJH17" s="333"/>
      <c r="VJI17" s="333"/>
      <c r="VJJ17" s="333"/>
      <c r="VJK17" s="333"/>
      <c r="VJL17" s="333"/>
      <c r="VJM17" s="333"/>
      <c r="VJN17" s="333"/>
      <c r="VJO17" s="333"/>
      <c r="VJP17" s="333"/>
      <c r="VJQ17" s="333"/>
      <c r="VJR17" s="333"/>
      <c r="VJS17" s="333"/>
      <c r="VJT17" s="333"/>
      <c r="VJU17" s="333"/>
      <c r="VJV17" s="333"/>
      <c r="VJW17" s="333"/>
      <c r="VJX17" s="333"/>
      <c r="VJY17" s="333"/>
      <c r="VJZ17" s="333"/>
      <c r="VKA17" s="333"/>
      <c r="VKB17" s="333"/>
      <c r="VKC17" s="333"/>
      <c r="VKD17" s="333"/>
      <c r="VKE17" s="333"/>
      <c r="VKF17" s="333"/>
      <c r="VKG17" s="333"/>
      <c r="VKH17" s="333"/>
      <c r="VKI17" s="333"/>
      <c r="VKJ17" s="333"/>
      <c r="VKK17" s="333"/>
      <c r="VKL17" s="333"/>
      <c r="VKM17" s="333"/>
      <c r="VKN17" s="333"/>
      <c r="VKO17" s="333"/>
      <c r="VKP17" s="333"/>
      <c r="VKQ17" s="333"/>
      <c r="VKR17" s="333"/>
      <c r="VKS17" s="333"/>
      <c r="VKT17" s="333"/>
      <c r="VKU17" s="333"/>
      <c r="VKV17" s="333"/>
      <c r="VKW17" s="333"/>
      <c r="VKX17" s="333"/>
      <c r="VKY17" s="333"/>
      <c r="VKZ17" s="333"/>
      <c r="VLA17" s="333"/>
      <c r="VLB17" s="333"/>
      <c r="VLC17" s="333"/>
      <c r="VLD17" s="333"/>
      <c r="VLE17" s="333"/>
      <c r="VLF17" s="333"/>
      <c r="VLG17" s="333"/>
      <c r="VLH17" s="333"/>
      <c r="VLI17" s="333"/>
      <c r="VLJ17" s="333"/>
      <c r="VLK17" s="333"/>
      <c r="VLL17" s="333"/>
      <c r="VLM17" s="333"/>
      <c r="VLN17" s="333"/>
      <c r="VLO17" s="333"/>
      <c r="VLP17" s="333"/>
      <c r="VLQ17" s="333"/>
      <c r="VLR17" s="333"/>
      <c r="VLS17" s="333"/>
      <c r="VLT17" s="333"/>
      <c r="VLU17" s="333"/>
      <c r="VLV17" s="333"/>
      <c r="VLW17" s="333"/>
      <c r="VLX17" s="333"/>
      <c r="VLY17" s="333"/>
      <c r="VLZ17" s="333"/>
      <c r="VMA17" s="333"/>
      <c r="VMB17" s="333"/>
      <c r="VMC17" s="333"/>
      <c r="VMD17" s="333"/>
      <c r="VME17" s="333"/>
      <c r="VMF17" s="333"/>
      <c r="VMG17" s="333"/>
      <c r="VMH17" s="333"/>
      <c r="VMI17" s="333"/>
      <c r="VMJ17" s="333"/>
      <c r="VMK17" s="333"/>
      <c r="VML17" s="333"/>
      <c r="VMM17" s="333"/>
      <c r="VMN17" s="333"/>
      <c r="VMO17" s="333"/>
      <c r="VMP17" s="333"/>
      <c r="VMQ17" s="333"/>
      <c r="VMR17" s="333"/>
      <c r="VMS17" s="333"/>
      <c r="VMT17" s="333"/>
      <c r="VMU17" s="333"/>
      <c r="VMV17" s="333"/>
      <c r="VMW17" s="333"/>
      <c r="VMX17" s="333"/>
      <c r="VMY17" s="333"/>
      <c r="VMZ17" s="333"/>
      <c r="VNA17" s="333"/>
      <c r="VNB17" s="333"/>
      <c r="VNC17" s="333"/>
      <c r="VND17" s="333"/>
      <c r="VNE17" s="333"/>
      <c r="VNF17" s="333"/>
      <c r="VNG17" s="333"/>
      <c r="VNH17" s="333"/>
      <c r="VNI17" s="333"/>
      <c r="VNJ17" s="333"/>
      <c r="VNK17" s="333"/>
      <c r="VNL17" s="333"/>
      <c r="VNM17" s="333"/>
      <c r="VNN17" s="333"/>
      <c r="VNO17" s="333"/>
      <c r="VNP17" s="333"/>
      <c r="VNQ17" s="333"/>
      <c r="VNR17" s="333"/>
      <c r="VNS17" s="333"/>
      <c r="VNT17" s="333"/>
      <c r="VNU17" s="333"/>
      <c r="VNV17" s="333"/>
      <c r="VNW17" s="333"/>
      <c r="VNX17" s="333"/>
      <c r="VNY17" s="333"/>
      <c r="VNZ17" s="333"/>
      <c r="VOA17" s="333"/>
      <c r="VOB17" s="333"/>
      <c r="VOC17" s="333"/>
      <c r="VOD17" s="333"/>
      <c r="VOE17" s="333"/>
      <c r="VOF17" s="333"/>
      <c r="VOG17" s="333"/>
      <c r="VOH17" s="333"/>
      <c r="VOI17" s="333"/>
      <c r="VOJ17" s="333"/>
      <c r="VOK17" s="333"/>
      <c r="VOL17" s="333"/>
      <c r="VOM17" s="333"/>
      <c r="VON17" s="333"/>
      <c r="VOO17" s="333"/>
      <c r="VOP17" s="333"/>
      <c r="VOQ17" s="333"/>
      <c r="VOR17" s="333"/>
      <c r="VOS17" s="333"/>
      <c r="VOT17" s="333"/>
      <c r="VOU17" s="333"/>
      <c r="VOV17" s="333"/>
      <c r="VOW17" s="333"/>
      <c r="VOX17" s="333"/>
      <c r="VOY17" s="333"/>
      <c r="VOZ17" s="333"/>
      <c r="VPA17" s="333"/>
      <c r="VPB17" s="333"/>
      <c r="VPC17" s="333"/>
      <c r="VPD17" s="333"/>
      <c r="VPE17" s="333"/>
      <c r="VPF17" s="333"/>
      <c r="VPG17" s="333"/>
      <c r="VPH17" s="333"/>
      <c r="VPI17" s="333"/>
      <c r="VPJ17" s="333"/>
      <c r="VPK17" s="333"/>
      <c r="VPL17" s="333"/>
      <c r="VPM17" s="333"/>
      <c r="VPN17" s="333"/>
      <c r="VPO17" s="333"/>
      <c r="VPP17" s="333"/>
      <c r="VPQ17" s="333"/>
      <c r="VPR17" s="333"/>
      <c r="VPS17" s="333"/>
      <c r="VPT17" s="333"/>
      <c r="VPU17" s="333"/>
      <c r="VPV17" s="333"/>
      <c r="VPW17" s="333"/>
      <c r="VPX17" s="333"/>
      <c r="VPY17" s="333"/>
      <c r="VPZ17" s="333"/>
      <c r="VQA17" s="333"/>
      <c r="VQB17" s="333"/>
      <c r="VQC17" s="333"/>
      <c r="VQD17" s="333"/>
      <c r="VQE17" s="333"/>
      <c r="VQF17" s="333"/>
      <c r="VQG17" s="333"/>
      <c r="VQH17" s="333"/>
      <c r="VQI17" s="333"/>
      <c r="VQJ17" s="333"/>
      <c r="VQK17" s="333"/>
      <c r="VQL17" s="333"/>
      <c r="VQM17" s="333"/>
      <c r="VQN17" s="333"/>
      <c r="VQO17" s="333"/>
      <c r="VQP17" s="333"/>
      <c r="VQQ17" s="333"/>
      <c r="VQR17" s="333"/>
      <c r="VQS17" s="333"/>
      <c r="VQT17" s="333"/>
      <c r="VQU17" s="333"/>
      <c r="VQV17" s="333"/>
      <c r="VQW17" s="333"/>
      <c r="VQX17" s="333"/>
      <c r="VQY17" s="333"/>
      <c r="VQZ17" s="333"/>
      <c r="VRA17" s="333"/>
      <c r="VRB17" s="333"/>
      <c r="VRC17" s="333"/>
      <c r="VRD17" s="333"/>
      <c r="VRE17" s="333"/>
      <c r="VRF17" s="333"/>
      <c r="VRG17" s="333"/>
      <c r="VRH17" s="333"/>
      <c r="VRI17" s="333"/>
      <c r="VRJ17" s="333"/>
      <c r="VRK17" s="333"/>
      <c r="VRL17" s="333"/>
      <c r="VRM17" s="333"/>
      <c r="VRN17" s="333"/>
      <c r="VRO17" s="333"/>
      <c r="VRP17" s="333"/>
      <c r="VRQ17" s="333"/>
      <c r="VRR17" s="333"/>
      <c r="VRS17" s="333"/>
      <c r="VRT17" s="333"/>
      <c r="VRU17" s="333"/>
      <c r="VRV17" s="333"/>
      <c r="VRW17" s="333"/>
      <c r="VRX17" s="333"/>
      <c r="VRY17" s="333"/>
      <c r="VRZ17" s="333"/>
      <c r="VSA17" s="333"/>
      <c r="VSB17" s="333"/>
      <c r="VSC17" s="333"/>
      <c r="VSD17" s="333"/>
      <c r="VSE17" s="333"/>
      <c r="VSF17" s="333"/>
      <c r="VSG17" s="333"/>
      <c r="VSH17" s="333"/>
      <c r="VSI17" s="333"/>
      <c r="VSJ17" s="333"/>
      <c r="VSK17" s="333"/>
      <c r="VSL17" s="333"/>
      <c r="VSM17" s="333"/>
      <c r="VSN17" s="333"/>
      <c r="VSO17" s="333"/>
      <c r="VSP17" s="333"/>
      <c r="VSQ17" s="333"/>
      <c r="VSR17" s="333"/>
      <c r="VSS17" s="333"/>
      <c r="VST17" s="333"/>
      <c r="VSU17" s="333"/>
      <c r="VSV17" s="333"/>
      <c r="VSW17" s="333"/>
      <c r="VSX17" s="333"/>
      <c r="VSY17" s="333"/>
      <c r="VSZ17" s="333"/>
      <c r="VTA17" s="333"/>
      <c r="VTB17" s="333"/>
      <c r="VTC17" s="333"/>
      <c r="VTD17" s="333"/>
      <c r="VTE17" s="333"/>
      <c r="VTF17" s="333"/>
      <c r="VTG17" s="333"/>
      <c r="VTH17" s="333"/>
      <c r="VTI17" s="333"/>
      <c r="VTJ17" s="333"/>
      <c r="VTK17" s="333"/>
      <c r="VTL17" s="333"/>
      <c r="VTM17" s="333"/>
      <c r="VTN17" s="333"/>
      <c r="VTO17" s="333"/>
      <c r="VTP17" s="333"/>
      <c r="VTQ17" s="333"/>
      <c r="VTR17" s="333"/>
      <c r="VTS17" s="333"/>
      <c r="VTT17" s="333"/>
      <c r="VTU17" s="333"/>
      <c r="VTV17" s="333"/>
      <c r="VTW17" s="333"/>
      <c r="VTX17" s="333"/>
      <c r="VTY17" s="333"/>
      <c r="VTZ17" s="333"/>
      <c r="VUA17" s="333"/>
      <c r="VUB17" s="333"/>
      <c r="VUC17" s="333"/>
      <c r="VUD17" s="333"/>
      <c r="VUE17" s="333"/>
      <c r="VUF17" s="333"/>
      <c r="VUG17" s="333"/>
      <c r="VUH17" s="333"/>
      <c r="VUI17" s="333"/>
      <c r="VUJ17" s="333"/>
      <c r="VUK17" s="333"/>
      <c r="VUL17" s="333"/>
      <c r="VUM17" s="333"/>
      <c r="VUN17" s="333"/>
      <c r="VUO17" s="333"/>
      <c r="VUP17" s="333"/>
      <c r="VUQ17" s="333"/>
      <c r="VUR17" s="333"/>
      <c r="VUS17" s="333"/>
      <c r="VUT17" s="333"/>
      <c r="VUU17" s="333"/>
      <c r="VUV17" s="333"/>
      <c r="VUW17" s="333"/>
      <c r="VUX17" s="333"/>
      <c r="VUY17" s="333"/>
      <c r="VUZ17" s="333"/>
      <c r="VVA17" s="333"/>
      <c r="VVB17" s="333"/>
      <c r="VVC17" s="333"/>
      <c r="VVD17" s="333"/>
      <c r="VVE17" s="333"/>
      <c r="VVF17" s="333"/>
      <c r="VVG17" s="333"/>
      <c r="VVH17" s="333"/>
      <c r="VVI17" s="333"/>
      <c r="VVJ17" s="333"/>
      <c r="VVK17" s="333"/>
      <c r="VVL17" s="333"/>
      <c r="VVM17" s="333"/>
      <c r="VVN17" s="333"/>
      <c r="VVO17" s="333"/>
      <c r="VVP17" s="333"/>
      <c r="VVQ17" s="333"/>
      <c r="VVR17" s="333"/>
      <c r="VVS17" s="333"/>
      <c r="VVT17" s="333"/>
      <c r="VVU17" s="333"/>
      <c r="VVV17" s="333"/>
      <c r="VVW17" s="333"/>
      <c r="VVX17" s="333"/>
      <c r="VVY17" s="333"/>
      <c r="VVZ17" s="333"/>
      <c r="VWA17" s="333"/>
      <c r="VWB17" s="333"/>
      <c r="VWC17" s="333"/>
      <c r="VWD17" s="333"/>
      <c r="VWE17" s="333"/>
      <c r="VWF17" s="333"/>
      <c r="VWG17" s="333"/>
      <c r="VWH17" s="333"/>
      <c r="VWI17" s="333"/>
      <c r="VWJ17" s="333"/>
      <c r="VWK17" s="333"/>
      <c r="VWL17" s="333"/>
      <c r="VWM17" s="333"/>
      <c r="VWN17" s="333"/>
      <c r="VWO17" s="333"/>
      <c r="VWP17" s="333"/>
      <c r="VWQ17" s="333"/>
      <c r="VWR17" s="333"/>
      <c r="VWS17" s="333"/>
      <c r="VWT17" s="333"/>
      <c r="VWU17" s="333"/>
      <c r="VWV17" s="333"/>
      <c r="VWW17" s="333"/>
      <c r="VWX17" s="333"/>
      <c r="VWY17" s="333"/>
      <c r="VWZ17" s="333"/>
      <c r="VXA17" s="333"/>
      <c r="VXB17" s="333"/>
      <c r="VXC17" s="333"/>
      <c r="VXD17" s="333"/>
      <c r="VXE17" s="333"/>
      <c r="VXF17" s="333"/>
      <c r="VXG17" s="333"/>
      <c r="VXH17" s="333"/>
      <c r="VXI17" s="333"/>
      <c r="VXJ17" s="333"/>
      <c r="VXK17" s="333"/>
      <c r="VXL17" s="333"/>
      <c r="VXM17" s="333"/>
      <c r="VXN17" s="333"/>
      <c r="VXO17" s="333"/>
      <c r="VXP17" s="333"/>
      <c r="VXQ17" s="333"/>
      <c r="VXR17" s="333"/>
      <c r="VXS17" s="333"/>
      <c r="VXT17" s="333"/>
      <c r="VXU17" s="333"/>
      <c r="VXV17" s="333"/>
      <c r="VXW17" s="333"/>
      <c r="VXX17" s="333"/>
      <c r="VXY17" s="333"/>
      <c r="VXZ17" s="333"/>
      <c r="VYA17" s="333"/>
      <c r="VYB17" s="333"/>
      <c r="VYC17" s="333"/>
      <c r="VYD17" s="333"/>
      <c r="VYE17" s="333"/>
      <c r="VYF17" s="333"/>
      <c r="VYG17" s="333"/>
      <c r="VYH17" s="333"/>
      <c r="VYI17" s="333"/>
      <c r="VYJ17" s="333"/>
      <c r="VYK17" s="333"/>
      <c r="VYL17" s="333"/>
      <c r="VYM17" s="333"/>
      <c r="VYN17" s="333"/>
      <c r="VYO17" s="333"/>
      <c r="VYP17" s="333"/>
      <c r="VYQ17" s="333"/>
      <c r="VYR17" s="333"/>
      <c r="VYS17" s="333"/>
      <c r="VYT17" s="333"/>
      <c r="VYU17" s="333"/>
      <c r="VYV17" s="333"/>
      <c r="VYW17" s="333"/>
      <c r="VYX17" s="333"/>
      <c r="VYY17" s="333"/>
      <c r="VYZ17" s="333"/>
      <c r="VZA17" s="333"/>
      <c r="VZB17" s="333"/>
      <c r="VZC17" s="333"/>
      <c r="VZD17" s="333"/>
      <c r="VZE17" s="333"/>
      <c r="VZF17" s="333"/>
      <c r="VZG17" s="333"/>
      <c r="VZH17" s="333"/>
      <c r="VZI17" s="333"/>
      <c r="VZJ17" s="333"/>
      <c r="VZK17" s="333"/>
      <c r="VZL17" s="333"/>
      <c r="VZM17" s="333"/>
      <c r="VZN17" s="333"/>
      <c r="VZO17" s="333"/>
      <c r="VZP17" s="333"/>
      <c r="VZQ17" s="333"/>
      <c r="VZR17" s="333"/>
      <c r="VZS17" s="333"/>
      <c r="VZT17" s="333"/>
      <c r="VZU17" s="333"/>
      <c r="VZV17" s="333"/>
      <c r="VZW17" s="333"/>
      <c r="VZX17" s="333"/>
      <c r="VZY17" s="333"/>
      <c r="VZZ17" s="333"/>
      <c r="WAA17" s="333"/>
      <c r="WAB17" s="333"/>
      <c r="WAC17" s="333"/>
      <c r="WAD17" s="333"/>
      <c r="WAE17" s="333"/>
      <c r="WAF17" s="333"/>
      <c r="WAG17" s="333"/>
      <c r="WAH17" s="333"/>
      <c r="WAI17" s="333"/>
      <c r="WAJ17" s="333"/>
      <c r="WAK17" s="333"/>
      <c r="WAL17" s="333"/>
      <c r="WAM17" s="333"/>
      <c r="WAN17" s="333"/>
      <c r="WAO17" s="333"/>
      <c r="WAP17" s="333"/>
      <c r="WAQ17" s="333"/>
      <c r="WAR17" s="333"/>
      <c r="WAS17" s="333"/>
      <c r="WAT17" s="333"/>
      <c r="WAU17" s="333"/>
      <c r="WAV17" s="333"/>
      <c r="WAW17" s="333"/>
      <c r="WAX17" s="333"/>
      <c r="WAY17" s="333"/>
      <c r="WAZ17" s="333"/>
      <c r="WBA17" s="333"/>
      <c r="WBB17" s="333"/>
      <c r="WBC17" s="333"/>
      <c r="WBD17" s="333"/>
      <c r="WBE17" s="333"/>
      <c r="WBF17" s="333"/>
      <c r="WBG17" s="333"/>
      <c r="WBH17" s="333"/>
      <c r="WBI17" s="333"/>
      <c r="WBJ17" s="333"/>
      <c r="WBK17" s="333"/>
      <c r="WBL17" s="333"/>
      <c r="WBM17" s="333"/>
      <c r="WBN17" s="333"/>
      <c r="WBO17" s="333"/>
      <c r="WBP17" s="333"/>
      <c r="WBQ17" s="333"/>
      <c r="WBR17" s="333"/>
      <c r="WBS17" s="333"/>
      <c r="WBT17" s="333"/>
      <c r="WBU17" s="333"/>
      <c r="WBV17" s="333"/>
      <c r="WBW17" s="333"/>
      <c r="WBX17" s="333"/>
      <c r="WBY17" s="333"/>
      <c r="WBZ17" s="333"/>
      <c r="WCA17" s="333"/>
      <c r="WCB17" s="333"/>
      <c r="WCC17" s="333"/>
      <c r="WCD17" s="333"/>
      <c r="WCE17" s="333"/>
      <c r="WCF17" s="333"/>
      <c r="WCG17" s="333"/>
      <c r="WCH17" s="333"/>
      <c r="WCI17" s="333"/>
      <c r="WCJ17" s="333"/>
      <c r="WCK17" s="333"/>
      <c r="WCL17" s="333"/>
      <c r="WCM17" s="333"/>
      <c r="WCN17" s="333"/>
      <c r="WCO17" s="333"/>
      <c r="WCP17" s="333"/>
      <c r="WCQ17" s="333"/>
      <c r="WCR17" s="333"/>
      <c r="WCS17" s="333"/>
      <c r="WCT17" s="333"/>
      <c r="WCU17" s="333"/>
      <c r="WCV17" s="333"/>
      <c r="WCW17" s="333"/>
      <c r="WCX17" s="333"/>
      <c r="WCY17" s="333"/>
      <c r="WCZ17" s="333"/>
      <c r="WDA17" s="333"/>
      <c r="WDB17" s="333"/>
      <c r="WDC17" s="333"/>
      <c r="WDD17" s="333"/>
      <c r="WDE17" s="333"/>
      <c r="WDF17" s="333"/>
      <c r="WDG17" s="333"/>
      <c r="WDH17" s="333"/>
      <c r="WDI17" s="333"/>
      <c r="WDJ17" s="333"/>
      <c r="WDK17" s="333"/>
      <c r="WDL17" s="333"/>
      <c r="WDM17" s="333"/>
      <c r="WDN17" s="333"/>
      <c r="WDO17" s="333"/>
      <c r="WDP17" s="333"/>
      <c r="WDQ17" s="333"/>
      <c r="WDR17" s="333"/>
      <c r="WDS17" s="333"/>
      <c r="WDT17" s="333"/>
      <c r="WDU17" s="333"/>
      <c r="WDV17" s="333"/>
      <c r="WDW17" s="333"/>
      <c r="WDX17" s="333"/>
      <c r="WDY17" s="333"/>
      <c r="WDZ17" s="333"/>
      <c r="WEA17" s="333"/>
      <c r="WEB17" s="333"/>
      <c r="WEC17" s="333"/>
      <c r="WED17" s="333"/>
      <c r="WEE17" s="333"/>
      <c r="WEF17" s="333"/>
      <c r="WEG17" s="333"/>
      <c r="WEH17" s="333"/>
      <c r="WEI17" s="333"/>
      <c r="WEJ17" s="333"/>
      <c r="WEK17" s="333"/>
      <c r="WEL17" s="333"/>
      <c r="WEM17" s="333"/>
      <c r="WEN17" s="333"/>
      <c r="WEO17" s="333"/>
      <c r="WEP17" s="333"/>
      <c r="WEQ17" s="333"/>
      <c r="WER17" s="333"/>
      <c r="WES17" s="333"/>
      <c r="WET17" s="333"/>
      <c r="WEU17" s="333"/>
      <c r="WEV17" s="333"/>
      <c r="WEW17" s="333"/>
      <c r="WEX17" s="333"/>
      <c r="WEY17" s="333"/>
      <c r="WEZ17" s="333"/>
      <c r="WFA17" s="333"/>
      <c r="WFB17" s="333"/>
      <c r="WFC17" s="333"/>
      <c r="WFD17" s="333"/>
      <c r="WFE17" s="333"/>
      <c r="WFF17" s="333"/>
      <c r="WFG17" s="333"/>
      <c r="WFH17" s="333"/>
      <c r="WFI17" s="333"/>
      <c r="WFJ17" s="333"/>
      <c r="WFK17" s="333"/>
      <c r="WFL17" s="333"/>
      <c r="WFM17" s="333"/>
      <c r="WFN17" s="333"/>
      <c r="WFO17" s="333"/>
      <c r="WFP17" s="333"/>
      <c r="WFQ17" s="333"/>
      <c r="WFR17" s="333"/>
      <c r="WFS17" s="333"/>
      <c r="WFT17" s="333"/>
      <c r="WFU17" s="333"/>
      <c r="WFV17" s="333"/>
      <c r="WFW17" s="333"/>
      <c r="WFX17" s="333"/>
      <c r="WFY17" s="333"/>
      <c r="WFZ17" s="333"/>
      <c r="WGA17" s="333"/>
      <c r="WGB17" s="333"/>
      <c r="WGC17" s="333"/>
      <c r="WGD17" s="333"/>
      <c r="WGE17" s="333"/>
      <c r="WGF17" s="333"/>
      <c r="WGG17" s="333"/>
      <c r="WGH17" s="333"/>
      <c r="WGI17" s="333"/>
      <c r="WGJ17" s="333"/>
      <c r="WGK17" s="333"/>
      <c r="WGL17" s="333"/>
      <c r="WGM17" s="333"/>
      <c r="WGN17" s="333"/>
      <c r="WGO17" s="333"/>
      <c r="WGP17" s="333"/>
      <c r="WGQ17" s="333"/>
      <c r="WGR17" s="333"/>
      <c r="WGS17" s="333"/>
      <c r="WGT17" s="333"/>
      <c r="WGU17" s="333"/>
      <c r="WGV17" s="333"/>
      <c r="WGW17" s="333"/>
      <c r="WGX17" s="333"/>
      <c r="WGY17" s="333"/>
      <c r="WGZ17" s="333"/>
      <c r="WHA17" s="333"/>
      <c r="WHB17" s="333"/>
      <c r="WHC17" s="333"/>
      <c r="WHD17" s="333"/>
      <c r="WHE17" s="333"/>
      <c r="WHF17" s="333"/>
      <c r="WHG17" s="333"/>
      <c r="WHH17" s="333"/>
      <c r="WHI17" s="333"/>
      <c r="WHJ17" s="333"/>
      <c r="WHK17" s="333"/>
      <c r="WHL17" s="333"/>
      <c r="WHM17" s="333"/>
      <c r="WHN17" s="333"/>
      <c r="WHO17" s="333"/>
      <c r="WHP17" s="333"/>
      <c r="WHQ17" s="333"/>
      <c r="WHR17" s="333"/>
      <c r="WHS17" s="333"/>
      <c r="WHT17" s="333"/>
      <c r="WHU17" s="333"/>
      <c r="WHV17" s="333"/>
      <c r="WHW17" s="333"/>
      <c r="WHX17" s="333"/>
      <c r="WHY17" s="333"/>
      <c r="WHZ17" s="333"/>
      <c r="WIA17" s="333"/>
      <c r="WIB17" s="333"/>
      <c r="WIC17" s="333"/>
      <c r="WID17" s="333"/>
      <c r="WIE17" s="333"/>
      <c r="WIF17" s="333"/>
      <c r="WIG17" s="333"/>
      <c r="WIH17" s="333"/>
      <c r="WII17" s="333"/>
      <c r="WIJ17" s="333"/>
      <c r="WIK17" s="333"/>
      <c r="WIL17" s="333"/>
      <c r="WIM17" s="333"/>
      <c r="WIN17" s="333"/>
      <c r="WIO17" s="333"/>
      <c r="WIP17" s="333"/>
      <c r="WIQ17" s="333"/>
      <c r="WIR17" s="333"/>
      <c r="WIS17" s="333"/>
      <c r="WIT17" s="333"/>
      <c r="WIU17" s="333"/>
      <c r="WIV17" s="333"/>
      <c r="WIW17" s="333"/>
      <c r="WIX17" s="333"/>
      <c r="WIY17" s="333"/>
      <c r="WIZ17" s="333"/>
      <c r="WJA17" s="333"/>
      <c r="WJB17" s="333"/>
      <c r="WJC17" s="333"/>
      <c r="WJD17" s="333"/>
      <c r="WJE17" s="333"/>
      <c r="WJF17" s="333"/>
      <c r="WJG17" s="333"/>
      <c r="WJH17" s="333"/>
      <c r="WJI17" s="333"/>
      <c r="WJJ17" s="333"/>
      <c r="WJK17" s="333"/>
      <c r="WJL17" s="333"/>
      <c r="WJM17" s="333"/>
      <c r="WJN17" s="333"/>
      <c r="WJO17" s="333"/>
      <c r="WJP17" s="333"/>
      <c r="WJQ17" s="333"/>
      <c r="WJR17" s="333"/>
      <c r="WJS17" s="333"/>
      <c r="WJT17" s="333"/>
      <c r="WJU17" s="333"/>
      <c r="WJV17" s="333"/>
      <c r="WJW17" s="333"/>
      <c r="WJX17" s="333"/>
      <c r="WJY17" s="333"/>
      <c r="WJZ17" s="333"/>
      <c r="WKA17" s="333"/>
      <c r="WKB17" s="333"/>
      <c r="WKC17" s="333"/>
      <c r="WKD17" s="333"/>
      <c r="WKE17" s="333"/>
      <c r="WKF17" s="333"/>
      <c r="WKG17" s="333"/>
      <c r="WKH17" s="333"/>
      <c r="WKI17" s="333"/>
      <c r="WKJ17" s="333"/>
      <c r="WKK17" s="333"/>
      <c r="WKL17" s="333"/>
      <c r="WKM17" s="333"/>
      <c r="WKN17" s="333"/>
      <c r="WKO17" s="333"/>
      <c r="WKP17" s="333"/>
      <c r="WKQ17" s="333"/>
      <c r="WKR17" s="333"/>
      <c r="WKS17" s="333"/>
      <c r="WKT17" s="333"/>
      <c r="WKU17" s="333"/>
      <c r="WKV17" s="333"/>
      <c r="WKW17" s="333"/>
      <c r="WKX17" s="333"/>
      <c r="WKY17" s="333"/>
      <c r="WKZ17" s="333"/>
      <c r="WLA17" s="333"/>
      <c r="WLB17" s="333"/>
      <c r="WLC17" s="333"/>
      <c r="WLD17" s="333"/>
      <c r="WLE17" s="333"/>
      <c r="WLF17" s="333"/>
      <c r="WLG17" s="333"/>
      <c r="WLH17" s="333"/>
      <c r="WLI17" s="333"/>
      <c r="WLJ17" s="333"/>
      <c r="WLK17" s="333"/>
      <c r="WLL17" s="333"/>
      <c r="WLM17" s="333"/>
      <c r="WLN17" s="333"/>
      <c r="WLO17" s="333"/>
      <c r="WLP17" s="333"/>
      <c r="WLQ17" s="333"/>
      <c r="WLR17" s="333"/>
      <c r="WLS17" s="333"/>
      <c r="WLT17" s="333"/>
      <c r="WLU17" s="333"/>
      <c r="WLV17" s="333"/>
      <c r="WLW17" s="333"/>
      <c r="WLX17" s="333"/>
      <c r="WLY17" s="333"/>
      <c r="WLZ17" s="333"/>
      <c r="WMA17" s="333"/>
      <c r="WMB17" s="333"/>
      <c r="WMC17" s="333"/>
      <c r="WMD17" s="333"/>
      <c r="WME17" s="333"/>
      <c r="WMF17" s="333"/>
      <c r="WMG17" s="333"/>
      <c r="WMH17" s="333"/>
      <c r="WMI17" s="333"/>
      <c r="WMJ17" s="333"/>
      <c r="WMK17" s="333"/>
      <c r="WML17" s="333"/>
      <c r="WMM17" s="333"/>
      <c r="WMN17" s="333"/>
      <c r="WMO17" s="333"/>
      <c r="WMP17" s="333"/>
      <c r="WMQ17" s="333"/>
      <c r="WMR17" s="333"/>
      <c r="WMS17" s="333"/>
      <c r="WMT17" s="333"/>
      <c r="WMU17" s="333"/>
      <c r="WMV17" s="333"/>
      <c r="WMW17" s="333"/>
      <c r="WMX17" s="333"/>
      <c r="WMY17" s="333"/>
      <c r="WMZ17" s="333"/>
      <c r="WNA17" s="333"/>
      <c r="WNB17" s="333"/>
      <c r="WNC17" s="333"/>
      <c r="WND17" s="333"/>
      <c r="WNE17" s="333"/>
      <c r="WNF17" s="333"/>
      <c r="WNG17" s="333"/>
      <c r="WNH17" s="333"/>
      <c r="WNI17" s="333"/>
      <c r="WNJ17" s="333"/>
      <c r="WNK17" s="333"/>
      <c r="WNL17" s="333"/>
      <c r="WNM17" s="333"/>
      <c r="WNN17" s="333"/>
      <c r="WNO17" s="333"/>
      <c r="WNP17" s="333"/>
      <c r="WNQ17" s="333"/>
      <c r="WNR17" s="333"/>
      <c r="WNS17" s="333"/>
      <c r="WNT17" s="333"/>
      <c r="WNU17" s="333"/>
      <c r="WNV17" s="333"/>
      <c r="WNW17" s="333"/>
      <c r="WNX17" s="333"/>
      <c r="WNY17" s="333"/>
      <c r="WNZ17" s="333"/>
      <c r="WOA17" s="333"/>
      <c r="WOB17" s="333"/>
      <c r="WOC17" s="333"/>
      <c r="WOD17" s="333"/>
      <c r="WOE17" s="333"/>
      <c r="WOF17" s="333"/>
      <c r="WOG17" s="333"/>
      <c r="WOH17" s="333"/>
      <c r="WOI17" s="333"/>
      <c r="WOJ17" s="333"/>
      <c r="WOK17" s="333"/>
      <c r="WOL17" s="333"/>
      <c r="WOM17" s="333"/>
      <c r="WON17" s="333"/>
      <c r="WOO17" s="333"/>
      <c r="WOP17" s="333"/>
      <c r="WOQ17" s="333"/>
      <c r="WOR17" s="333"/>
      <c r="WOS17" s="333"/>
      <c r="WOT17" s="333"/>
      <c r="WOU17" s="333"/>
      <c r="WOV17" s="333"/>
      <c r="WOW17" s="333"/>
      <c r="WOX17" s="333"/>
      <c r="WOY17" s="333"/>
      <c r="WOZ17" s="333"/>
      <c r="WPA17" s="333"/>
      <c r="WPB17" s="333"/>
      <c r="WPC17" s="333"/>
      <c r="WPD17" s="333"/>
      <c r="WPE17" s="333"/>
      <c r="WPF17" s="333"/>
      <c r="WPG17" s="333"/>
      <c r="WPH17" s="333"/>
      <c r="WPI17" s="333"/>
      <c r="WPJ17" s="333"/>
      <c r="WPK17" s="333"/>
      <c r="WPL17" s="333"/>
      <c r="WPM17" s="333"/>
      <c r="WPN17" s="333"/>
      <c r="WPO17" s="333"/>
      <c r="WPP17" s="333"/>
      <c r="WPQ17" s="333"/>
      <c r="WPR17" s="333"/>
      <c r="WPS17" s="333"/>
      <c r="WPT17" s="333"/>
      <c r="WPU17" s="333"/>
      <c r="WPV17" s="333"/>
      <c r="WPW17" s="333"/>
      <c r="WPX17" s="333"/>
      <c r="WPY17" s="333"/>
      <c r="WPZ17" s="333"/>
      <c r="WQA17" s="333"/>
      <c r="WQB17" s="333"/>
      <c r="WQC17" s="333"/>
      <c r="WQD17" s="333"/>
      <c r="WQE17" s="333"/>
      <c r="WQF17" s="333"/>
      <c r="WQG17" s="333"/>
      <c r="WQH17" s="333"/>
      <c r="WQI17" s="333"/>
      <c r="WQJ17" s="333"/>
      <c r="WQK17" s="333"/>
      <c r="WQL17" s="333"/>
      <c r="WQM17" s="333"/>
      <c r="WQN17" s="333"/>
      <c r="WQO17" s="333"/>
      <c r="WQP17" s="333"/>
      <c r="WQQ17" s="333"/>
      <c r="WQR17" s="333"/>
      <c r="WQS17" s="333"/>
      <c r="WQT17" s="333"/>
      <c r="WQU17" s="333"/>
      <c r="WQV17" s="333"/>
      <c r="WQW17" s="333"/>
      <c r="WQX17" s="333"/>
      <c r="WQY17" s="333"/>
      <c r="WQZ17" s="333"/>
      <c r="WRA17" s="333"/>
      <c r="WRB17" s="333"/>
      <c r="WRC17" s="333"/>
      <c r="WRD17" s="333"/>
      <c r="WRE17" s="333"/>
      <c r="WRF17" s="333"/>
      <c r="WRG17" s="333"/>
      <c r="WRH17" s="333"/>
      <c r="WRI17" s="333"/>
      <c r="WRJ17" s="333"/>
      <c r="WRK17" s="333"/>
      <c r="WRL17" s="333"/>
      <c r="WRM17" s="333"/>
      <c r="WRN17" s="333"/>
      <c r="WRO17" s="333"/>
      <c r="WRP17" s="333"/>
      <c r="WRQ17" s="333"/>
      <c r="WRR17" s="333"/>
      <c r="WRS17" s="333"/>
      <c r="WRT17" s="333"/>
      <c r="WRU17" s="333"/>
      <c r="WRV17" s="333"/>
      <c r="WRW17" s="333"/>
      <c r="WRX17" s="333"/>
      <c r="WRY17" s="333"/>
      <c r="WRZ17" s="333"/>
      <c r="WSA17" s="333"/>
      <c r="WSB17" s="333"/>
      <c r="WSC17" s="333"/>
      <c r="WSD17" s="333"/>
      <c r="WSE17" s="333"/>
      <c r="WSF17" s="333"/>
      <c r="WSG17" s="333"/>
      <c r="WSH17" s="333"/>
      <c r="WSI17" s="333"/>
      <c r="WSJ17" s="333"/>
      <c r="WSK17" s="333"/>
      <c r="WSL17" s="333"/>
      <c r="WSM17" s="333"/>
      <c r="WSN17" s="333"/>
      <c r="WSO17" s="333"/>
      <c r="WSP17" s="333"/>
      <c r="WSQ17" s="333"/>
      <c r="WSR17" s="333"/>
      <c r="WSS17" s="333"/>
      <c r="WST17" s="333"/>
      <c r="WSU17" s="333"/>
      <c r="WSV17" s="333"/>
      <c r="WSW17" s="333"/>
      <c r="WSX17" s="333"/>
      <c r="WSY17" s="333"/>
      <c r="WSZ17" s="333"/>
      <c r="WTA17" s="333"/>
      <c r="WTB17" s="333"/>
      <c r="WTC17" s="333"/>
      <c r="WTD17" s="333"/>
      <c r="WTE17" s="333"/>
      <c r="WTF17" s="333"/>
      <c r="WTG17" s="333"/>
      <c r="WTH17" s="333"/>
      <c r="WTI17" s="333"/>
      <c r="WTJ17" s="333"/>
      <c r="WTK17" s="333"/>
      <c r="WTL17" s="333"/>
      <c r="WTM17" s="333"/>
      <c r="WTN17" s="333"/>
      <c r="WTO17" s="333"/>
      <c r="WTP17" s="333"/>
      <c r="WTQ17" s="333"/>
      <c r="WTR17" s="333"/>
      <c r="WTS17" s="333"/>
      <c r="WTT17" s="333"/>
      <c r="WTU17" s="333"/>
      <c r="WTV17" s="333"/>
      <c r="WTW17" s="333"/>
      <c r="WTX17" s="333"/>
      <c r="WTY17" s="333"/>
      <c r="WTZ17" s="333"/>
      <c r="WUA17" s="333"/>
      <c r="WUB17" s="333"/>
      <c r="WUC17" s="333"/>
      <c r="WUD17" s="333"/>
      <c r="WUE17" s="333"/>
      <c r="WUF17" s="333"/>
      <c r="WUG17" s="333"/>
      <c r="WUH17" s="333"/>
      <c r="WUI17" s="333"/>
      <c r="WUJ17" s="333"/>
      <c r="WUK17" s="333"/>
      <c r="WUL17" s="333"/>
      <c r="WUM17" s="333"/>
      <c r="WUN17" s="333"/>
      <c r="WUO17" s="333"/>
      <c r="WUP17" s="333"/>
      <c r="WUQ17" s="333"/>
      <c r="WUR17" s="333"/>
      <c r="WUS17" s="333"/>
      <c r="WUT17" s="333"/>
      <c r="WUU17" s="333"/>
      <c r="WUV17" s="333"/>
      <c r="WUW17" s="333"/>
      <c r="WUX17" s="333"/>
      <c r="WUY17" s="333"/>
      <c r="WUZ17" s="333"/>
      <c r="WVA17" s="333"/>
      <c r="WVB17" s="333"/>
      <c r="WVC17" s="333"/>
      <c r="WVD17" s="333"/>
      <c r="WVE17" s="333"/>
      <c r="WVF17" s="333"/>
      <c r="WVG17" s="333"/>
      <c r="WVH17" s="333"/>
      <c r="WVI17" s="333"/>
      <c r="WVJ17" s="333"/>
      <c r="WVK17" s="333"/>
      <c r="WVL17" s="333"/>
      <c r="WVM17" s="333"/>
      <c r="WVN17" s="333"/>
      <c r="WVO17" s="333"/>
      <c r="WVP17" s="333"/>
      <c r="WVQ17" s="333"/>
      <c r="WVR17" s="333"/>
      <c r="WVS17" s="333"/>
      <c r="WVT17" s="333"/>
      <c r="WVU17" s="333"/>
      <c r="WVV17" s="333"/>
      <c r="WVW17" s="333"/>
      <c r="WVX17" s="333"/>
      <c r="WVY17" s="333"/>
      <c r="WVZ17" s="333"/>
      <c r="WWA17" s="333"/>
      <c r="WWB17" s="333"/>
      <c r="WWC17" s="333"/>
      <c r="WWD17" s="333"/>
      <c r="WWE17" s="333"/>
      <c r="WWF17" s="333"/>
      <c r="WWG17" s="333"/>
      <c r="WWH17" s="333"/>
      <c r="WWI17" s="333"/>
      <c r="WWJ17" s="333"/>
      <c r="WWK17" s="333"/>
      <c r="WWL17" s="333"/>
      <c r="WWM17" s="333"/>
      <c r="WWN17" s="333"/>
      <c r="WWO17" s="333"/>
      <c r="WWP17" s="333"/>
      <c r="WWQ17" s="333"/>
      <c r="WWR17" s="333"/>
      <c r="WWS17" s="333"/>
      <c r="WWT17" s="333"/>
      <c r="WWU17" s="333"/>
      <c r="WWV17" s="333"/>
      <c r="WWW17" s="333"/>
      <c r="WWX17" s="333"/>
      <c r="WWY17" s="333"/>
      <c r="WWZ17" s="333"/>
      <c r="WXA17" s="333"/>
      <c r="WXB17" s="333"/>
      <c r="WXC17" s="333"/>
      <c r="WXD17" s="333"/>
      <c r="WXE17" s="333"/>
      <c r="WXF17" s="333"/>
      <c r="WXG17" s="333"/>
      <c r="WXH17" s="333"/>
      <c r="WXI17" s="333"/>
      <c r="WXJ17" s="333"/>
      <c r="WXK17" s="333"/>
      <c r="WXL17" s="333"/>
      <c r="WXM17" s="333"/>
      <c r="WXN17" s="333"/>
      <c r="WXO17" s="333"/>
      <c r="WXP17" s="333"/>
      <c r="WXQ17" s="333"/>
      <c r="WXR17" s="333"/>
      <c r="WXS17" s="333"/>
      <c r="WXT17" s="333"/>
      <c r="WXU17" s="333"/>
      <c r="WXV17" s="333"/>
      <c r="WXW17" s="333"/>
      <c r="WXX17" s="333"/>
      <c r="WXY17" s="333"/>
      <c r="WXZ17" s="333"/>
      <c r="WYA17" s="333"/>
      <c r="WYB17" s="333"/>
      <c r="WYC17" s="333"/>
      <c r="WYD17" s="333"/>
      <c r="WYE17" s="333"/>
      <c r="WYF17" s="333"/>
      <c r="WYG17" s="333"/>
      <c r="WYH17" s="333"/>
      <c r="WYI17" s="333"/>
      <c r="WYJ17" s="333"/>
      <c r="WYK17" s="333"/>
      <c r="WYL17" s="333"/>
      <c r="WYM17" s="333"/>
      <c r="WYN17" s="333"/>
      <c r="WYO17" s="333"/>
      <c r="WYP17" s="333"/>
      <c r="WYQ17" s="333"/>
      <c r="WYR17" s="333"/>
      <c r="WYS17" s="333"/>
      <c r="WYT17" s="333"/>
      <c r="WYU17" s="333"/>
      <c r="WYV17" s="333"/>
      <c r="WYW17" s="333"/>
      <c r="WYX17" s="333"/>
      <c r="WYY17" s="333"/>
      <c r="WYZ17" s="333"/>
      <c r="WZA17" s="333"/>
      <c r="WZB17" s="333"/>
      <c r="WZC17" s="333"/>
      <c r="WZD17" s="333"/>
      <c r="WZE17" s="333"/>
      <c r="WZF17" s="333"/>
      <c r="WZG17" s="333"/>
      <c r="WZH17" s="333"/>
      <c r="WZI17" s="333"/>
      <c r="WZJ17" s="333"/>
      <c r="WZK17" s="333"/>
      <c r="WZL17" s="333"/>
      <c r="WZM17" s="333"/>
      <c r="WZN17" s="333"/>
      <c r="WZO17" s="333"/>
      <c r="WZP17" s="333"/>
      <c r="WZQ17" s="333"/>
      <c r="WZR17" s="333"/>
      <c r="WZS17" s="333"/>
      <c r="WZT17" s="333"/>
      <c r="WZU17" s="333"/>
      <c r="WZV17" s="333"/>
      <c r="WZW17" s="333"/>
      <c r="WZX17" s="333"/>
      <c r="WZY17" s="333"/>
      <c r="WZZ17" s="333"/>
      <c r="XAA17" s="333"/>
      <c r="XAB17" s="333"/>
      <c r="XAC17" s="333"/>
      <c r="XAD17" s="333"/>
      <c r="XAE17" s="333"/>
      <c r="XAF17" s="333"/>
      <c r="XAG17" s="333"/>
      <c r="XAH17" s="333"/>
      <c r="XAI17" s="333"/>
      <c r="XAJ17" s="333"/>
      <c r="XAK17" s="333"/>
      <c r="XAL17" s="333"/>
      <c r="XAM17" s="333"/>
      <c r="XAN17" s="333"/>
      <c r="XAO17" s="333"/>
      <c r="XAP17" s="333"/>
      <c r="XAQ17" s="333"/>
      <c r="XAR17" s="333"/>
      <c r="XAS17" s="333"/>
      <c r="XAT17" s="333"/>
      <c r="XAU17" s="333"/>
      <c r="XAV17" s="333"/>
      <c r="XAW17" s="333"/>
      <c r="XAX17" s="333"/>
      <c r="XAY17" s="333"/>
      <c r="XAZ17" s="333"/>
      <c r="XBA17" s="333"/>
      <c r="XBB17" s="333"/>
      <c r="XBC17" s="333"/>
      <c r="XBD17" s="333"/>
      <c r="XBE17" s="333"/>
      <c r="XBF17" s="333"/>
      <c r="XBG17" s="333"/>
      <c r="XBH17" s="333"/>
      <c r="XBI17" s="333"/>
      <c r="XBJ17" s="333"/>
      <c r="XBK17" s="333"/>
      <c r="XBL17" s="333"/>
      <c r="XBM17" s="333"/>
      <c r="XBN17" s="333"/>
      <c r="XBO17" s="333"/>
      <c r="XBP17" s="333"/>
      <c r="XBQ17" s="333"/>
      <c r="XBR17" s="333"/>
      <c r="XBS17" s="333"/>
      <c r="XBT17" s="333"/>
      <c r="XBU17" s="333"/>
      <c r="XBV17" s="333"/>
      <c r="XBW17" s="333"/>
      <c r="XBX17" s="333"/>
      <c r="XBY17" s="333"/>
      <c r="XBZ17" s="333"/>
      <c r="XCA17" s="333"/>
      <c r="XCB17" s="333"/>
      <c r="XCC17" s="333"/>
      <c r="XCD17" s="333"/>
      <c r="XCE17" s="333"/>
      <c r="XCF17" s="333"/>
      <c r="XCG17" s="333"/>
      <c r="XCH17" s="333"/>
      <c r="XCI17" s="333"/>
      <c r="XCJ17" s="333"/>
      <c r="XCK17" s="333"/>
      <c r="XCL17" s="333"/>
      <c r="XCM17" s="333"/>
      <c r="XCN17" s="333"/>
      <c r="XCO17" s="333"/>
      <c r="XCP17" s="333"/>
      <c r="XCQ17" s="333"/>
      <c r="XCR17" s="333"/>
      <c r="XCS17" s="333"/>
      <c r="XCT17" s="333"/>
      <c r="XCU17" s="333"/>
      <c r="XCV17" s="333"/>
      <c r="XCW17" s="333"/>
      <c r="XCX17" s="333"/>
      <c r="XCY17" s="333"/>
      <c r="XCZ17" s="333"/>
      <c r="XDA17" s="333"/>
      <c r="XDB17" s="333"/>
      <c r="XDC17" s="333"/>
      <c r="XDD17" s="333"/>
      <c r="XDE17" s="333"/>
      <c r="XDF17" s="333"/>
      <c r="XDG17" s="333"/>
      <c r="XDH17" s="333"/>
      <c r="XDI17" s="333"/>
      <c r="XDJ17" s="333"/>
      <c r="XDK17" s="333"/>
      <c r="XDL17" s="333"/>
      <c r="XDM17" s="333"/>
      <c r="XDN17" s="333"/>
      <c r="XDO17" s="333"/>
      <c r="XDP17" s="333"/>
      <c r="XDQ17" s="333"/>
      <c r="XDR17" s="333"/>
      <c r="XDS17" s="333"/>
      <c r="XDT17" s="333"/>
      <c r="XDU17" s="333"/>
      <c r="XDV17" s="333"/>
      <c r="XDW17" s="333"/>
      <c r="XDX17" s="333"/>
      <c r="XDY17" s="333"/>
      <c r="XDZ17" s="333"/>
      <c r="XEA17" s="333"/>
      <c r="XEB17" s="333"/>
      <c r="XEC17" s="333"/>
      <c r="XED17" s="333"/>
      <c r="XEE17" s="333"/>
      <c r="XEF17" s="333"/>
      <c r="XEG17" s="333"/>
      <c r="XEH17" s="333"/>
      <c r="XEI17" s="333"/>
      <c r="XEJ17" s="333"/>
      <c r="XEK17" s="333"/>
      <c r="XEL17" s="333"/>
      <c r="XEM17" s="333"/>
      <c r="XEN17" s="333"/>
      <c r="XEO17" s="333"/>
      <c r="XEP17" s="333"/>
      <c r="XEQ17" s="333"/>
      <c r="XER17" s="333"/>
      <c r="XES17" s="333"/>
      <c r="XET17" s="333"/>
      <c r="XEU17" s="333"/>
      <c r="XEV17" s="333"/>
      <c r="XEW17" s="333"/>
      <c r="XEX17" s="333"/>
      <c r="XEY17" s="333"/>
      <c r="XEZ17" s="333"/>
      <c r="XFA17" s="333"/>
      <c r="XFB17" s="333"/>
      <c r="XFC17" s="333"/>
      <c r="XFD17" s="333"/>
    </row>
    <row r="18" spans="1:16384" ht="30.75" customHeight="1">
      <c r="A18" s="333" t="s">
        <v>404</v>
      </c>
      <c r="B18" s="334">
        <f>STDEV(B3:B13)</f>
        <v>2.1380622063129251</v>
      </c>
      <c r="C18" s="334">
        <f t="shared" ref="C18:E18" si="1">STDEV(C3:C13)</f>
        <v>2.0132457030188049</v>
      </c>
      <c r="D18" s="334">
        <f t="shared" si="1"/>
        <v>2.5059989892377383</v>
      </c>
      <c r="E18" s="250">
        <f t="shared" si="1"/>
        <v>2.458458574763517</v>
      </c>
    </row>
    <row r="19" spans="1:16384" ht="12.75" customHeight="1">
      <c r="A19" s="333"/>
      <c r="B19" s="334"/>
      <c r="C19" s="334"/>
      <c r="D19" s="334"/>
      <c r="E19" s="254"/>
    </row>
    <row r="20" spans="1:16384" ht="16.5" customHeight="1">
      <c r="A20" s="342" t="s">
        <v>429</v>
      </c>
      <c r="B20" s="342"/>
      <c r="C20" s="342"/>
      <c r="D20" s="342"/>
      <c r="E20" s="342"/>
      <c r="F20" s="337"/>
      <c r="G20" s="337"/>
      <c r="H20" s="337"/>
      <c r="I20" s="337"/>
    </row>
    <row r="21" spans="1:16384">
      <c r="A21" s="320" t="s">
        <v>421</v>
      </c>
      <c r="B21" s="324"/>
      <c r="C21" s="324"/>
      <c r="D21" s="324"/>
      <c r="E21" s="324"/>
    </row>
    <row r="22" spans="1:16384">
      <c r="A22" s="320" t="s">
        <v>420</v>
      </c>
      <c r="B22" s="324"/>
      <c r="C22" s="324"/>
      <c r="D22" s="324"/>
      <c r="E22" s="324"/>
    </row>
    <row r="23" spans="1:16384">
      <c r="B23" s="324"/>
      <c r="C23" s="324"/>
      <c r="D23" s="324"/>
      <c r="E23" s="324"/>
    </row>
    <row r="24" spans="1:16384">
      <c r="B24" s="324"/>
      <c r="C24" s="324"/>
      <c r="D24" s="324"/>
      <c r="E24" s="324"/>
    </row>
    <row r="25" spans="1:16384">
      <c r="B25" s="324"/>
      <c r="C25" s="324"/>
      <c r="D25" s="324"/>
      <c r="E25" s="324"/>
    </row>
    <row r="26" spans="1:16384">
      <c r="B26" s="324"/>
      <c r="C26" s="324"/>
      <c r="D26" s="324"/>
      <c r="E26" s="324"/>
    </row>
    <row r="27" spans="1:16384">
      <c r="B27" s="324"/>
      <c r="C27" s="324"/>
      <c r="D27" s="324"/>
      <c r="E27" s="324"/>
    </row>
  </sheetData>
  <mergeCells count="3">
    <mergeCell ref="A2:E2"/>
    <mergeCell ref="A10:E10"/>
    <mergeCell ref="A20:E20"/>
  </mergeCells>
  <pageMargins left="0.70866141732283472" right="0.70866141732283472" top="0.74803149606299213" bottom="0.74803149606299213" header="0.31496062992125984" footer="0.31496062992125984"/>
  <pageSetup orientation="landscape" r:id="rId1"/>
  <headerFooter>
    <oddHeader>&amp;C&amp;"-,Bold"&amp;14Summary Table – Compound Annual Growth Rates of Value Added based Productivity Measures for 10 Canadian Natural Resource Industries, 1990-2012</oddHeader>
  </headerFooter>
</worksheet>
</file>

<file path=xl/worksheets/sheet30.xml><?xml version="1.0" encoding="utf-8"?>
<worksheet xmlns="http://schemas.openxmlformats.org/spreadsheetml/2006/main" xmlns:r="http://schemas.openxmlformats.org/officeDocument/2006/relationships">
  <dimension ref="A1:N199"/>
  <sheetViews>
    <sheetView workbookViewId="0">
      <selection activeCell="C60" sqref="C60"/>
    </sheetView>
  </sheetViews>
  <sheetFormatPr defaultRowHeight="15"/>
  <cols>
    <col min="1" max="1" width="9.140625" style="95"/>
    <col min="2" max="2" width="21.140625" style="95" customWidth="1"/>
    <col min="3" max="3" width="17.85546875" style="95" customWidth="1"/>
    <col min="4" max="4" width="11.42578125" style="95" customWidth="1"/>
    <col min="5" max="5" width="14.28515625" style="95" customWidth="1"/>
    <col min="6" max="6" width="13.7109375" style="95" customWidth="1"/>
    <col min="7" max="7" width="14.5703125" style="95" customWidth="1"/>
    <col min="8" max="8" width="18.85546875" style="95" customWidth="1"/>
    <col min="9" max="9" width="20" style="95" customWidth="1"/>
    <col min="10" max="10" width="16.85546875" style="95" customWidth="1"/>
    <col min="11" max="11" width="14.5703125" style="95" customWidth="1"/>
    <col min="12" max="12" width="15.5703125" style="95" customWidth="1"/>
    <col min="13" max="13" width="14.85546875" style="95" customWidth="1"/>
    <col min="14" max="14" width="15.28515625" style="95" customWidth="1"/>
    <col min="15" max="16384" width="9.140625" style="95"/>
  </cols>
  <sheetData>
    <row r="1" spans="1:14">
      <c r="A1" s="303" t="s">
        <v>351</v>
      </c>
      <c r="B1" s="302"/>
      <c r="C1" s="302"/>
      <c r="D1" s="302"/>
      <c r="E1" s="302"/>
      <c r="F1" s="302"/>
      <c r="G1" s="302"/>
      <c r="H1" s="302"/>
      <c r="I1" s="302"/>
      <c r="J1" s="302"/>
      <c r="K1" s="302"/>
      <c r="L1" s="302"/>
      <c r="M1" s="302"/>
      <c r="N1" s="302"/>
    </row>
    <row r="2" spans="1:14" ht="75">
      <c r="A2" s="302"/>
      <c r="B2" s="304" t="s">
        <v>74</v>
      </c>
      <c r="C2" s="304" t="s">
        <v>66</v>
      </c>
      <c r="D2" s="304" t="s">
        <v>67</v>
      </c>
      <c r="E2" s="304" t="s">
        <v>68</v>
      </c>
      <c r="F2" s="304" t="s">
        <v>69</v>
      </c>
      <c r="G2" s="304" t="s">
        <v>70</v>
      </c>
      <c r="H2" s="304" t="s">
        <v>71</v>
      </c>
      <c r="I2" s="304" t="s">
        <v>76</v>
      </c>
      <c r="J2" s="304" t="s">
        <v>72</v>
      </c>
      <c r="K2" s="304" t="s">
        <v>73</v>
      </c>
      <c r="L2" s="304" t="s">
        <v>149</v>
      </c>
      <c r="M2" s="304" t="s">
        <v>148</v>
      </c>
      <c r="N2" s="304" t="s">
        <v>409</v>
      </c>
    </row>
    <row r="3" spans="1:14">
      <c r="A3" s="302">
        <v>1990</v>
      </c>
      <c r="B3" s="306">
        <v>51.468000000000004</v>
      </c>
      <c r="C3" s="306">
        <v>62.746000000000002</v>
      </c>
      <c r="D3" s="306">
        <v>82.572999999999993</v>
      </c>
      <c r="E3" s="306">
        <v>99.944000000000003</v>
      </c>
      <c r="F3" s="306">
        <v>105.21299999999999</v>
      </c>
      <c r="G3" s="306">
        <v>76.132000000000005</v>
      </c>
      <c r="H3" s="306">
        <v>99.143000000000001</v>
      </c>
      <c r="I3" s="306">
        <v>80.22</v>
      </c>
      <c r="J3" s="306">
        <v>49.948</v>
      </c>
      <c r="K3" s="306">
        <v>61.146000000000001</v>
      </c>
      <c r="L3" s="306">
        <v>113.93600000000001</v>
      </c>
      <c r="M3" s="306">
        <v>48.179000000000002</v>
      </c>
      <c r="N3" s="306">
        <v>75.873999999999995</v>
      </c>
    </row>
    <row r="4" spans="1:14">
      <c r="A4" s="302">
        <v>1991</v>
      </c>
      <c r="B4" s="306">
        <v>53.255000000000003</v>
      </c>
      <c r="C4" s="306">
        <v>57.661000000000001</v>
      </c>
      <c r="D4" s="306">
        <v>69.171000000000006</v>
      </c>
      <c r="E4" s="306">
        <v>85.667000000000002</v>
      </c>
      <c r="F4" s="306">
        <v>104.321</v>
      </c>
      <c r="G4" s="306">
        <v>81.882000000000005</v>
      </c>
      <c r="H4" s="306">
        <v>105.12</v>
      </c>
      <c r="I4" s="306">
        <v>83.545000000000002</v>
      </c>
      <c r="J4" s="306">
        <v>53.4</v>
      </c>
      <c r="K4" s="306">
        <v>62.045999999999999</v>
      </c>
      <c r="L4" s="306">
        <v>119.675</v>
      </c>
      <c r="M4" s="306">
        <v>50.283000000000001</v>
      </c>
      <c r="N4" s="306">
        <v>75.933999999999997</v>
      </c>
    </row>
    <row r="5" spans="1:14">
      <c r="A5" s="302">
        <v>1992</v>
      </c>
      <c r="B5" s="306">
        <v>47.101999999999997</v>
      </c>
      <c r="C5" s="306">
        <v>60.777999999999999</v>
      </c>
      <c r="D5" s="306">
        <v>76.760999999999996</v>
      </c>
      <c r="E5" s="306">
        <v>86.49</v>
      </c>
      <c r="F5" s="306">
        <v>118.13500000000001</v>
      </c>
      <c r="G5" s="306">
        <v>80.617000000000004</v>
      </c>
      <c r="H5" s="306">
        <v>104.38200000000001</v>
      </c>
      <c r="I5" s="306">
        <v>83.349000000000004</v>
      </c>
      <c r="J5" s="306">
        <v>53.703000000000003</v>
      </c>
      <c r="K5" s="306">
        <v>66.421000000000006</v>
      </c>
      <c r="L5" s="306">
        <v>129.607</v>
      </c>
      <c r="M5" s="306">
        <v>55.844999999999999</v>
      </c>
      <c r="N5" s="306">
        <v>77.768000000000001</v>
      </c>
    </row>
    <row r="6" spans="1:14">
      <c r="A6" s="302">
        <v>1993</v>
      </c>
      <c r="B6" s="306">
        <v>49.542999999999999</v>
      </c>
      <c r="C6" s="306">
        <v>62.747</v>
      </c>
      <c r="D6" s="306">
        <v>78.128</v>
      </c>
      <c r="E6" s="306">
        <v>77.948999999999998</v>
      </c>
      <c r="F6" s="306">
        <v>142.608</v>
      </c>
      <c r="G6" s="306">
        <v>85.611000000000004</v>
      </c>
      <c r="H6" s="306">
        <v>111.023</v>
      </c>
      <c r="I6" s="306">
        <v>82.649000000000001</v>
      </c>
      <c r="J6" s="306">
        <v>50.662999999999997</v>
      </c>
      <c r="K6" s="306">
        <v>74.075000000000003</v>
      </c>
      <c r="L6" s="306">
        <v>119.286</v>
      </c>
      <c r="M6" s="306">
        <v>59.658999999999999</v>
      </c>
      <c r="N6" s="306">
        <v>79.191999999999993</v>
      </c>
    </row>
    <row r="7" spans="1:14">
      <c r="A7" s="302">
        <v>1994</v>
      </c>
      <c r="B7" s="306">
        <v>53.17</v>
      </c>
      <c r="C7" s="306">
        <v>61.542000000000002</v>
      </c>
      <c r="D7" s="306">
        <v>64.063000000000002</v>
      </c>
      <c r="E7" s="306">
        <v>70.908000000000001</v>
      </c>
      <c r="F7" s="306">
        <v>141.21700000000001</v>
      </c>
      <c r="G7" s="306">
        <v>85.031999999999996</v>
      </c>
      <c r="H7" s="306">
        <v>100.02800000000001</v>
      </c>
      <c r="I7" s="306">
        <v>89.813999999999993</v>
      </c>
      <c r="J7" s="306">
        <v>47.881999999999998</v>
      </c>
      <c r="K7" s="306">
        <v>76.287000000000006</v>
      </c>
      <c r="L7" s="306">
        <v>135.26599999999999</v>
      </c>
      <c r="M7" s="306">
        <v>60.783999999999999</v>
      </c>
      <c r="N7" s="306">
        <v>81.334000000000003</v>
      </c>
    </row>
    <row r="8" spans="1:14">
      <c r="A8" s="302">
        <v>1995</v>
      </c>
      <c r="B8" s="306">
        <v>57.777999999999999</v>
      </c>
      <c r="C8" s="306">
        <v>57.604999999999997</v>
      </c>
      <c r="D8" s="306">
        <v>57.984999999999999</v>
      </c>
      <c r="E8" s="306">
        <v>75.608000000000004</v>
      </c>
      <c r="F8" s="306">
        <v>143.75899999999999</v>
      </c>
      <c r="G8" s="306">
        <v>83.292000000000002</v>
      </c>
      <c r="H8" s="306">
        <v>103.401</v>
      </c>
      <c r="I8" s="306">
        <v>92.671999999999997</v>
      </c>
      <c r="J8" s="306">
        <v>49.055999999999997</v>
      </c>
      <c r="K8" s="306">
        <v>72.983999999999995</v>
      </c>
      <c r="L8" s="306">
        <v>139.51599999999999</v>
      </c>
      <c r="M8" s="306">
        <v>60.658000000000001</v>
      </c>
      <c r="N8" s="306">
        <v>82.298000000000002</v>
      </c>
    </row>
    <row r="9" spans="1:14">
      <c r="A9" s="302">
        <v>1996</v>
      </c>
      <c r="B9" s="306">
        <v>58.91</v>
      </c>
      <c r="C9" s="306">
        <v>64.822999999999993</v>
      </c>
      <c r="D9" s="306">
        <v>58.543999999999997</v>
      </c>
      <c r="E9" s="306">
        <v>77.128</v>
      </c>
      <c r="F9" s="306">
        <v>144.214</v>
      </c>
      <c r="G9" s="306">
        <v>86.26</v>
      </c>
      <c r="H9" s="306">
        <v>101.733</v>
      </c>
      <c r="I9" s="306">
        <v>95.643000000000001</v>
      </c>
      <c r="J9" s="306">
        <v>49.308999999999997</v>
      </c>
      <c r="K9" s="306">
        <v>76.646000000000001</v>
      </c>
      <c r="L9" s="306">
        <v>153.27199999999999</v>
      </c>
      <c r="M9" s="306">
        <v>63.834000000000003</v>
      </c>
      <c r="N9" s="306">
        <v>81.977000000000004</v>
      </c>
    </row>
    <row r="10" spans="1:14">
      <c r="A10" s="302">
        <v>1997</v>
      </c>
      <c r="B10" s="306">
        <v>55.850999999999999</v>
      </c>
      <c r="C10" s="306">
        <v>66.028999999999996</v>
      </c>
      <c r="D10" s="306">
        <v>65.388000000000005</v>
      </c>
      <c r="E10" s="306">
        <v>96.605999999999995</v>
      </c>
      <c r="F10" s="306">
        <v>144.721</v>
      </c>
      <c r="G10" s="306">
        <v>82.581000000000003</v>
      </c>
      <c r="H10" s="306">
        <v>99.350999999999999</v>
      </c>
      <c r="I10" s="306">
        <v>96.768000000000001</v>
      </c>
      <c r="J10" s="306">
        <v>54.21</v>
      </c>
      <c r="K10" s="306">
        <v>79.88</v>
      </c>
      <c r="L10" s="306">
        <v>146.96700000000001</v>
      </c>
      <c r="M10" s="306">
        <v>62.143999999999998</v>
      </c>
      <c r="N10" s="306">
        <v>83.905000000000001</v>
      </c>
    </row>
    <row r="11" spans="1:14">
      <c r="A11" s="302">
        <v>1998</v>
      </c>
      <c r="B11" s="306">
        <v>62.475000000000001</v>
      </c>
      <c r="C11" s="306">
        <v>72.680000000000007</v>
      </c>
      <c r="D11" s="306">
        <v>58.435000000000002</v>
      </c>
      <c r="E11" s="306">
        <v>90.147999999999996</v>
      </c>
      <c r="F11" s="306">
        <v>166.27799999999999</v>
      </c>
      <c r="G11" s="306">
        <v>88.513000000000005</v>
      </c>
      <c r="H11" s="306">
        <v>110.38200000000001</v>
      </c>
      <c r="I11" s="306">
        <v>93.965000000000003</v>
      </c>
      <c r="J11" s="306">
        <v>59.536999999999999</v>
      </c>
      <c r="K11" s="306">
        <v>83.718999999999994</v>
      </c>
      <c r="L11" s="306">
        <v>155.80199999999999</v>
      </c>
      <c r="M11" s="306">
        <v>67.436999999999998</v>
      </c>
      <c r="N11" s="306">
        <v>86.010999999999996</v>
      </c>
    </row>
    <row r="12" spans="1:14">
      <c r="A12" s="302">
        <v>1999</v>
      </c>
      <c r="B12" s="306">
        <v>72.171000000000006</v>
      </c>
      <c r="C12" s="306">
        <v>67.966999999999999</v>
      </c>
      <c r="D12" s="306">
        <v>64.082999999999998</v>
      </c>
      <c r="E12" s="306">
        <v>100.105</v>
      </c>
      <c r="F12" s="306">
        <v>177.04</v>
      </c>
      <c r="G12" s="306">
        <v>96.736999999999995</v>
      </c>
      <c r="H12" s="306">
        <v>106.178</v>
      </c>
      <c r="I12" s="306">
        <v>101.18899999999999</v>
      </c>
      <c r="J12" s="306">
        <v>58.573</v>
      </c>
      <c r="K12" s="306">
        <v>88.789000000000001</v>
      </c>
      <c r="L12" s="306">
        <v>152.797</v>
      </c>
      <c r="M12" s="306">
        <v>69.745000000000005</v>
      </c>
      <c r="N12" s="306">
        <v>89.174999999999997</v>
      </c>
    </row>
    <row r="13" spans="1:14">
      <c r="A13" s="302">
        <v>2000</v>
      </c>
      <c r="B13" s="306">
        <v>75.856999999999999</v>
      </c>
      <c r="C13" s="306">
        <v>77.162999999999997</v>
      </c>
      <c r="D13" s="306">
        <v>67.531999999999996</v>
      </c>
      <c r="E13" s="306">
        <v>115.328</v>
      </c>
      <c r="F13" s="306">
        <v>178.72300000000001</v>
      </c>
      <c r="G13" s="306">
        <v>106.322</v>
      </c>
      <c r="H13" s="306">
        <v>102.45</v>
      </c>
      <c r="I13" s="306">
        <v>97.438000000000002</v>
      </c>
      <c r="J13" s="306">
        <v>64.563999999999993</v>
      </c>
      <c r="K13" s="306">
        <v>94.188999999999993</v>
      </c>
      <c r="L13" s="306">
        <v>141.23400000000001</v>
      </c>
      <c r="M13" s="306">
        <v>74.826999999999998</v>
      </c>
      <c r="N13" s="306">
        <v>92.453999999999994</v>
      </c>
    </row>
    <row r="14" spans="1:14">
      <c r="A14" s="302">
        <v>2001</v>
      </c>
      <c r="B14" s="306">
        <v>76.063000000000002</v>
      </c>
      <c r="C14" s="306">
        <v>91.540999999999997</v>
      </c>
      <c r="D14" s="306">
        <v>85.95</v>
      </c>
      <c r="E14" s="306">
        <v>125.77500000000001</v>
      </c>
      <c r="F14" s="306">
        <v>153.542</v>
      </c>
      <c r="G14" s="306">
        <v>109.705</v>
      </c>
      <c r="H14" s="306">
        <v>105.69799999999999</v>
      </c>
      <c r="I14" s="306">
        <v>90.335999999999999</v>
      </c>
      <c r="J14" s="306">
        <v>70.197999999999993</v>
      </c>
      <c r="K14" s="306">
        <v>90.26</v>
      </c>
      <c r="L14" s="306">
        <v>177.24</v>
      </c>
      <c r="M14" s="306">
        <v>77.302999999999997</v>
      </c>
      <c r="N14" s="306">
        <v>93.954999999999998</v>
      </c>
    </row>
    <row r="15" spans="1:14">
      <c r="A15" s="302">
        <v>2002</v>
      </c>
      <c r="B15" s="306">
        <v>67.826999999999998</v>
      </c>
      <c r="C15" s="306">
        <v>94.884</v>
      </c>
      <c r="D15" s="306">
        <v>85.617000000000004</v>
      </c>
      <c r="E15" s="306">
        <v>128.108</v>
      </c>
      <c r="F15" s="306">
        <v>165.08600000000001</v>
      </c>
      <c r="G15" s="306">
        <v>106.773</v>
      </c>
      <c r="H15" s="306">
        <v>107.11199999999999</v>
      </c>
      <c r="I15" s="306">
        <v>98.99</v>
      </c>
      <c r="J15" s="306">
        <v>78.620999999999995</v>
      </c>
      <c r="K15" s="306">
        <v>100.506</v>
      </c>
      <c r="L15" s="306">
        <v>175.50800000000001</v>
      </c>
      <c r="M15" s="306">
        <v>76.936999999999998</v>
      </c>
      <c r="N15" s="306">
        <v>95.447000000000003</v>
      </c>
    </row>
    <row r="16" spans="1:14">
      <c r="A16" s="302">
        <v>2003</v>
      </c>
      <c r="B16" s="306">
        <v>79.769000000000005</v>
      </c>
      <c r="C16" s="306">
        <v>90.070999999999998</v>
      </c>
      <c r="D16" s="306">
        <v>90.045000000000002</v>
      </c>
      <c r="E16" s="306">
        <v>122.565</v>
      </c>
      <c r="F16" s="306">
        <v>160.65799999999999</v>
      </c>
      <c r="G16" s="306">
        <v>119.129</v>
      </c>
      <c r="H16" s="306">
        <v>106.663</v>
      </c>
      <c r="I16" s="306">
        <v>91.308999999999997</v>
      </c>
      <c r="J16" s="306">
        <v>79.953999999999994</v>
      </c>
      <c r="K16" s="306">
        <v>99.63</v>
      </c>
      <c r="L16" s="306">
        <v>140.44300000000001</v>
      </c>
      <c r="M16" s="306">
        <v>80.472999999999999</v>
      </c>
      <c r="N16" s="306">
        <v>95.959000000000003</v>
      </c>
    </row>
    <row r="17" spans="1:14">
      <c r="A17" s="302">
        <v>2004</v>
      </c>
      <c r="B17" s="306">
        <v>89.513999999999996</v>
      </c>
      <c r="C17" s="306">
        <v>99.268000000000001</v>
      </c>
      <c r="D17" s="306">
        <v>92.852000000000004</v>
      </c>
      <c r="E17" s="306">
        <v>119.21</v>
      </c>
      <c r="F17" s="306">
        <v>141.70699999999999</v>
      </c>
      <c r="G17" s="306">
        <v>112.31100000000001</v>
      </c>
      <c r="H17" s="306">
        <v>107.229</v>
      </c>
      <c r="I17" s="306">
        <v>86.468000000000004</v>
      </c>
      <c r="J17" s="306">
        <v>81.944000000000003</v>
      </c>
      <c r="K17" s="306">
        <v>98.516999999999996</v>
      </c>
      <c r="L17" s="306">
        <v>115.325</v>
      </c>
      <c r="M17" s="306">
        <v>86.105000000000004</v>
      </c>
      <c r="N17" s="306">
        <v>96.087000000000003</v>
      </c>
    </row>
    <row r="18" spans="1:14">
      <c r="A18" s="302">
        <v>2005</v>
      </c>
      <c r="B18" s="306">
        <v>93.028999999999996</v>
      </c>
      <c r="C18" s="306">
        <v>102.34099999999999</v>
      </c>
      <c r="D18" s="306">
        <v>83.656999999999996</v>
      </c>
      <c r="E18" s="306">
        <v>127.883</v>
      </c>
      <c r="F18" s="306">
        <v>112.008</v>
      </c>
      <c r="G18" s="306">
        <v>101.074</v>
      </c>
      <c r="H18" s="306">
        <v>114.098</v>
      </c>
      <c r="I18" s="306">
        <v>87.784999999999997</v>
      </c>
      <c r="J18" s="306">
        <v>90.256</v>
      </c>
      <c r="K18" s="306">
        <v>103.547</v>
      </c>
      <c r="L18" s="306">
        <v>115.693</v>
      </c>
      <c r="M18" s="306">
        <v>98.206999999999994</v>
      </c>
      <c r="N18" s="306">
        <v>98.478999999999999</v>
      </c>
    </row>
    <row r="19" spans="1:14">
      <c r="A19" s="302">
        <v>2006</v>
      </c>
      <c r="B19" s="306">
        <v>96.998000000000005</v>
      </c>
      <c r="C19" s="306">
        <v>104.605</v>
      </c>
      <c r="D19" s="306">
        <v>88.787000000000006</v>
      </c>
      <c r="E19" s="306">
        <v>103.27500000000001</v>
      </c>
      <c r="F19" s="306">
        <v>109.59399999999999</v>
      </c>
      <c r="G19" s="306">
        <v>97.843999999999994</v>
      </c>
      <c r="H19" s="306">
        <v>103.89</v>
      </c>
      <c r="I19" s="306">
        <v>89.971999999999994</v>
      </c>
      <c r="J19" s="306">
        <v>96.222999999999999</v>
      </c>
      <c r="K19" s="306">
        <v>97.614999999999995</v>
      </c>
      <c r="L19" s="306">
        <v>103.056</v>
      </c>
      <c r="M19" s="306">
        <v>94.266999999999996</v>
      </c>
      <c r="N19" s="306">
        <v>99.784999999999997</v>
      </c>
    </row>
    <row r="20" spans="1:14">
      <c r="A20" s="302">
        <v>2007</v>
      </c>
      <c r="B20" s="306">
        <v>100</v>
      </c>
      <c r="C20" s="306">
        <v>100</v>
      </c>
      <c r="D20" s="306">
        <v>100</v>
      </c>
      <c r="E20" s="306">
        <v>100</v>
      </c>
      <c r="F20" s="306">
        <v>100</v>
      </c>
      <c r="G20" s="306">
        <v>100</v>
      </c>
      <c r="H20" s="306">
        <v>100</v>
      </c>
      <c r="I20" s="306">
        <v>100</v>
      </c>
      <c r="J20" s="306">
        <v>100</v>
      </c>
      <c r="K20" s="306">
        <v>100</v>
      </c>
      <c r="L20" s="306">
        <v>100</v>
      </c>
      <c r="M20" s="306">
        <v>100</v>
      </c>
      <c r="N20" s="306">
        <v>100</v>
      </c>
    </row>
    <row r="21" spans="1:14">
      <c r="A21" s="302">
        <v>2008</v>
      </c>
      <c r="B21" s="306">
        <v>120.444</v>
      </c>
      <c r="C21" s="306">
        <v>104.318</v>
      </c>
      <c r="D21" s="306">
        <v>109.685</v>
      </c>
      <c r="E21" s="306">
        <v>92.763000000000005</v>
      </c>
      <c r="F21" s="306">
        <v>92.41</v>
      </c>
      <c r="G21" s="306">
        <v>91.873999999999995</v>
      </c>
      <c r="H21" s="306">
        <v>101.101</v>
      </c>
      <c r="I21" s="306">
        <v>99.861999999999995</v>
      </c>
      <c r="J21" s="306">
        <v>102.265</v>
      </c>
      <c r="K21" s="306">
        <v>102.545</v>
      </c>
      <c r="L21" s="306">
        <v>90.677999999999997</v>
      </c>
      <c r="M21" s="306">
        <v>97.802999999999997</v>
      </c>
      <c r="N21" s="306">
        <v>99.153000000000006</v>
      </c>
    </row>
    <row r="22" spans="1:14">
      <c r="A22" s="302">
        <v>2009</v>
      </c>
      <c r="B22" s="306">
        <v>116.146</v>
      </c>
      <c r="C22" s="306">
        <v>94.704999999999998</v>
      </c>
      <c r="D22" s="306">
        <v>124.794</v>
      </c>
      <c r="E22" s="306">
        <v>91.113</v>
      </c>
      <c r="F22" s="306">
        <v>89.23</v>
      </c>
      <c r="G22" s="306">
        <v>77.334000000000003</v>
      </c>
      <c r="H22" s="306">
        <v>87.036000000000001</v>
      </c>
      <c r="I22" s="306">
        <v>102.261</v>
      </c>
      <c r="J22" s="306">
        <v>99.295000000000002</v>
      </c>
      <c r="K22" s="306">
        <v>93.536000000000001</v>
      </c>
      <c r="L22" s="306">
        <v>96.802999999999997</v>
      </c>
      <c r="M22" s="306">
        <v>93.424000000000007</v>
      </c>
      <c r="N22" s="306">
        <v>98.912999999999997</v>
      </c>
    </row>
    <row r="23" spans="1:14">
      <c r="A23" s="302">
        <v>2010</v>
      </c>
      <c r="B23" s="306">
        <v>118.453</v>
      </c>
      <c r="C23" s="306">
        <v>110.958</v>
      </c>
      <c r="D23" s="306">
        <v>120.64400000000001</v>
      </c>
      <c r="E23" s="306">
        <v>98.905000000000001</v>
      </c>
      <c r="F23" s="306">
        <v>93.894000000000005</v>
      </c>
      <c r="G23" s="306">
        <v>85.718000000000004</v>
      </c>
      <c r="H23" s="306">
        <v>95.19</v>
      </c>
      <c r="I23" s="306">
        <v>101.072</v>
      </c>
      <c r="J23" s="306">
        <v>97.626999999999995</v>
      </c>
      <c r="K23" s="306">
        <v>103.122</v>
      </c>
      <c r="L23" s="306">
        <v>92.388000000000005</v>
      </c>
      <c r="M23" s="306">
        <v>99.147999999999996</v>
      </c>
      <c r="N23" s="306">
        <v>100.633</v>
      </c>
    </row>
    <row r="24" spans="1:14">
      <c r="A24" s="302">
        <v>2011</v>
      </c>
      <c r="B24" s="306">
        <v>122.083</v>
      </c>
      <c r="C24" s="306">
        <v>117.099</v>
      </c>
      <c r="D24" s="306">
        <v>122.423</v>
      </c>
      <c r="E24" s="306">
        <v>103.39</v>
      </c>
      <c r="F24" s="306">
        <v>92.956999999999994</v>
      </c>
      <c r="G24" s="306">
        <v>84.447999999999993</v>
      </c>
      <c r="H24" s="306">
        <v>100.172</v>
      </c>
      <c r="I24" s="306">
        <v>0</v>
      </c>
      <c r="J24" s="306">
        <v>106.07</v>
      </c>
      <c r="K24" s="306">
        <v>107.239</v>
      </c>
      <c r="L24" s="306">
        <v>84.396000000000001</v>
      </c>
      <c r="M24" s="306">
        <v>93.167000000000002</v>
      </c>
      <c r="N24" s="306">
        <v>102.738</v>
      </c>
    </row>
    <row r="25" spans="1:14">
      <c r="A25" s="302">
        <v>2012</v>
      </c>
      <c r="B25" s="306">
        <v>126.37</v>
      </c>
      <c r="C25" s="306">
        <v>124.16200000000001</v>
      </c>
      <c r="D25" s="306">
        <v>115.902</v>
      </c>
      <c r="E25" s="306">
        <v>101.214</v>
      </c>
      <c r="F25" s="306">
        <v>81.275999999999996</v>
      </c>
      <c r="G25" s="306">
        <v>78.518000000000001</v>
      </c>
      <c r="H25" s="306">
        <v>94.628</v>
      </c>
      <c r="I25" s="306">
        <v>0</v>
      </c>
      <c r="J25" s="306">
        <v>109.452</v>
      </c>
      <c r="K25" s="306">
        <v>105.206</v>
      </c>
      <c r="L25" s="306">
        <v>85.778999999999996</v>
      </c>
      <c r="M25" s="306">
        <v>107.164</v>
      </c>
      <c r="N25" s="306">
        <v>102.587</v>
      </c>
    </row>
    <row r="26" spans="1:14">
      <c r="A26" s="302">
        <v>2013</v>
      </c>
      <c r="B26" s="306" t="s">
        <v>34</v>
      </c>
      <c r="C26" s="306" t="s">
        <v>34</v>
      </c>
      <c r="D26" s="306" t="s">
        <v>34</v>
      </c>
      <c r="E26" s="306" t="s">
        <v>34</v>
      </c>
      <c r="F26" s="306" t="s">
        <v>34</v>
      </c>
      <c r="G26" s="306" t="s">
        <v>34</v>
      </c>
      <c r="H26" s="306" t="s">
        <v>34</v>
      </c>
      <c r="I26" s="306" t="s">
        <v>34</v>
      </c>
      <c r="J26" s="306" t="s">
        <v>34</v>
      </c>
      <c r="K26" s="306" t="s">
        <v>34</v>
      </c>
      <c r="L26" s="306" t="s">
        <v>34</v>
      </c>
      <c r="M26" s="306" t="s">
        <v>34</v>
      </c>
      <c r="N26" s="306">
        <v>103.902</v>
      </c>
    </row>
    <row r="27" spans="1:14">
      <c r="A27" s="302"/>
      <c r="B27" s="305"/>
      <c r="C27" s="305"/>
      <c r="D27" s="305"/>
      <c r="E27" s="305"/>
      <c r="F27" s="305"/>
      <c r="G27" s="305"/>
      <c r="H27" s="305"/>
      <c r="I27" s="305"/>
      <c r="J27" s="305"/>
      <c r="K27" s="305"/>
      <c r="L27" s="305"/>
      <c r="M27" s="302"/>
      <c r="N27" s="302"/>
    </row>
    <row r="28" spans="1:14" s="296" customFormat="1">
      <c r="A28" s="302" t="s">
        <v>410</v>
      </c>
      <c r="B28" s="305"/>
      <c r="C28" s="305"/>
      <c r="D28" s="305"/>
      <c r="E28" s="305"/>
      <c r="F28" s="305"/>
      <c r="G28" s="305"/>
      <c r="H28" s="305"/>
      <c r="I28" s="305"/>
      <c r="J28" s="305"/>
      <c r="K28" s="305"/>
      <c r="L28" s="305"/>
      <c r="M28" s="302"/>
      <c r="N28" s="302"/>
    </row>
    <row r="29" spans="1:14" s="302" customFormat="1">
      <c r="B29" s="305"/>
      <c r="C29" s="305"/>
      <c r="D29" s="305"/>
      <c r="E29" s="305"/>
      <c r="F29" s="305"/>
      <c r="G29" s="305"/>
      <c r="H29" s="305"/>
      <c r="I29" s="305"/>
      <c r="J29" s="305"/>
      <c r="K29" s="305"/>
      <c r="L29" s="305"/>
    </row>
    <row r="30" spans="1:14">
      <c r="A30" s="308" t="s">
        <v>325</v>
      </c>
      <c r="B30" s="307"/>
      <c r="C30" s="307"/>
      <c r="D30" s="307"/>
      <c r="E30" s="307"/>
      <c r="F30" s="307"/>
      <c r="G30" s="307"/>
      <c r="H30" s="307"/>
      <c r="I30" s="307"/>
      <c r="J30" s="307"/>
      <c r="K30" s="307"/>
      <c r="L30" s="307"/>
      <c r="M30" s="307"/>
      <c r="N30" s="307"/>
    </row>
    <row r="31" spans="1:14" ht="75">
      <c r="A31" s="307"/>
      <c r="B31" s="309" t="s">
        <v>74</v>
      </c>
      <c r="C31" s="309" t="s">
        <v>66</v>
      </c>
      <c r="D31" s="309" t="s">
        <v>67</v>
      </c>
      <c r="E31" s="309" t="s">
        <v>68</v>
      </c>
      <c r="F31" s="309" t="s">
        <v>69</v>
      </c>
      <c r="G31" s="309" t="s">
        <v>70</v>
      </c>
      <c r="H31" s="309" t="s">
        <v>71</v>
      </c>
      <c r="I31" s="309" t="s">
        <v>76</v>
      </c>
      <c r="J31" s="309" t="s">
        <v>72</v>
      </c>
      <c r="K31" s="309" t="s">
        <v>73</v>
      </c>
      <c r="L31" s="309" t="s">
        <v>149</v>
      </c>
      <c r="M31" s="309" t="s">
        <v>148</v>
      </c>
      <c r="N31" s="309" t="s">
        <v>409</v>
      </c>
    </row>
    <row r="32" spans="1:14">
      <c r="A32" s="307">
        <v>1990</v>
      </c>
      <c r="B32" s="311">
        <v>900.75300000000004</v>
      </c>
      <c r="C32" s="311">
        <v>126.473</v>
      </c>
      <c r="D32" s="311">
        <v>63.654000000000003</v>
      </c>
      <c r="E32" s="311">
        <v>37.451999999999998</v>
      </c>
      <c r="F32" s="311">
        <v>80.188000000000002</v>
      </c>
      <c r="G32" s="311">
        <v>124.813</v>
      </c>
      <c r="H32" s="311">
        <v>80.132000000000005</v>
      </c>
      <c r="I32" s="311">
        <v>162.315</v>
      </c>
      <c r="J32" s="311">
        <v>246.804</v>
      </c>
      <c r="K32" s="311">
        <v>202.965</v>
      </c>
      <c r="L32" s="311">
        <v>21.459</v>
      </c>
      <c r="M32" s="311">
        <v>209.86600000000001</v>
      </c>
      <c r="N32" s="312">
        <v>18894.746999999999</v>
      </c>
    </row>
    <row r="33" spans="1:14">
      <c r="A33" s="307">
        <v>1991</v>
      </c>
      <c r="B33" s="311">
        <v>880.52800000000002</v>
      </c>
      <c r="C33" s="311">
        <v>123.773</v>
      </c>
      <c r="D33" s="311">
        <v>65.686999999999998</v>
      </c>
      <c r="E33" s="311">
        <v>39.597000000000001</v>
      </c>
      <c r="F33" s="311">
        <v>85.36</v>
      </c>
      <c r="G33" s="311">
        <v>116.645</v>
      </c>
      <c r="H33" s="311">
        <v>76.938999999999993</v>
      </c>
      <c r="I33" s="311">
        <v>163.03100000000001</v>
      </c>
      <c r="J33" s="311">
        <v>211.91800000000001</v>
      </c>
      <c r="K33" s="311">
        <v>193.41800000000001</v>
      </c>
      <c r="L33" s="311">
        <v>19.332000000000001</v>
      </c>
      <c r="M33" s="311">
        <v>200.38</v>
      </c>
      <c r="N33" s="312">
        <v>18132.649000000001</v>
      </c>
    </row>
    <row r="34" spans="1:14">
      <c r="A34" s="307">
        <v>1992</v>
      </c>
      <c r="B34" s="311">
        <v>859.62199999999996</v>
      </c>
      <c r="C34" s="311">
        <v>117.404</v>
      </c>
      <c r="D34" s="311">
        <v>54.658000000000001</v>
      </c>
      <c r="E34" s="311">
        <v>39.183</v>
      </c>
      <c r="F34" s="311">
        <v>83.293999999999997</v>
      </c>
      <c r="G34" s="311">
        <v>112.194</v>
      </c>
      <c r="H34" s="311">
        <v>59.448</v>
      </c>
      <c r="I34" s="311">
        <v>159.298</v>
      </c>
      <c r="J34" s="311">
        <v>223.36600000000001</v>
      </c>
      <c r="K34" s="311">
        <v>186.12899999999999</v>
      </c>
      <c r="L34" s="311">
        <v>18.95</v>
      </c>
      <c r="M34" s="311">
        <v>187.26499999999999</v>
      </c>
      <c r="N34" s="312">
        <v>17805.258999999998</v>
      </c>
    </row>
    <row r="35" spans="1:14">
      <c r="A35" s="307">
        <v>1993</v>
      </c>
      <c r="B35" s="311">
        <v>861.06200000000001</v>
      </c>
      <c r="C35" s="311">
        <v>122.916</v>
      </c>
      <c r="D35" s="311">
        <v>54.712000000000003</v>
      </c>
      <c r="E35" s="311">
        <v>43.350999999999999</v>
      </c>
      <c r="F35" s="311">
        <v>73.102000000000004</v>
      </c>
      <c r="G35" s="311">
        <v>103.169</v>
      </c>
      <c r="H35" s="311">
        <v>71.384</v>
      </c>
      <c r="I35" s="311">
        <v>164.65899999999999</v>
      </c>
      <c r="J35" s="311">
        <v>248.053</v>
      </c>
      <c r="K35" s="311">
        <v>179.32300000000001</v>
      </c>
      <c r="L35" s="311">
        <v>20.706</v>
      </c>
      <c r="M35" s="311">
        <v>185.916</v>
      </c>
      <c r="N35" s="312">
        <v>18015.513999999999</v>
      </c>
    </row>
    <row r="36" spans="1:14">
      <c r="A36" s="307">
        <v>1994</v>
      </c>
      <c r="B36" s="311">
        <v>840.05100000000004</v>
      </c>
      <c r="C36" s="311">
        <v>128.845</v>
      </c>
      <c r="D36" s="311">
        <v>55.924999999999997</v>
      </c>
      <c r="E36" s="311">
        <v>50.274000000000001</v>
      </c>
      <c r="F36" s="311">
        <v>77.784999999999997</v>
      </c>
      <c r="G36" s="311">
        <v>103.714</v>
      </c>
      <c r="H36" s="311">
        <v>98.019000000000005</v>
      </c>
      <c r="I36" s="311">
        <v>155.548</v>
      </c>
      <c r="J36" s="311">
        <v>272.41500000000002</v>
      </c>
      <c r="K36" s="311">
        <v>182.828</v>
      </c>
      <c r="L36" s="311">
        <v>18.850999999999999</v>
      </c>
      <c r="M36" s="311">
        <v>184.887</v>
      </c>
      <c r="N36" s="312">
        <v>18617.521000000001</v>
      </c>
    </row>
    <row r="37" spans="1:14">
      <c r="A37" s="307">
        <v>1995</v>
      </c>
      <c r="B37" s="311">
        <v>802.40200000000004</v>
      </c>
      <c r="C37" s="311">
        <v>149.411</v>
      </c>
      <c r="D37" s="311">
        <v>53.997</v>
      </c>
      <c r="E37" s="311">
        <v>45.512</v>
      </c>
      <c r="F37" s="311">
        <v>78.728999999999999</v>
      </c>
      <c r="G37" s="311">
        <v>111.708</v>
      </c>
      <c r="H37" s="311">
        <v>98.777000000000001</v>
      </c>
      <c r="I37" s="311">
        <v>157.92400000000001</v>
      </c>
      <c r="J37" s="311">
        <v>276.26799999999997</v>
      </c>
      <c r="K37" s="311">
        <v>192.161</v>
      </c>
      <c r="L37" s="311">
        <v>17.919</v>
      </c>
      <c r="M37" s="311">
        <v>193.107</v>
      </c>
      <c r="N37" s="312">
        <v>19015.103999999999</v>
      </c>
    </row>
    <row r="38" spans="1:14">
      <c r="A38" s="307">
        <v>1996</v>
      </c>
      <c r="B38" s="311">
        <v>829.61599999999999</v>
      </c>
      <c r="C38" s="311">
        <v>130.85</v>
      </c>
      <c r="D38" s="311">
        <v>53.552999999999997</v>
      </c>
      <c r="E38" s="311">
        <v>44.564999999999998</v>
      </c>
      <c r="F38" s="311">
        <v>77.813999999999993</v>
      </c>
      <c r="G38" s="311">
        <v>110.178</v>
      </c>
      <c r="H38" s="311">
        <v>111.723</v>
      </c>
      <c r="I38" s="311">
        <v>154.494</v>
      </c>
      <c r="J38" s="311">
        <v>285.08</v>
      </c>
      <c r="K38" s="311">
        <v>185.04499999999999</v>
      </c>
      <c r="L38" s="311">
        <v>16.908000000000001</v>
      </c>
      <c r="M38" s="311">
        <v>191.16800000000001</v>
      </c>
      <c r="N38" s="312">
        <v>19532.996999999999</v>
      </c>
    </row>
    <row r="39" spans="1:14">
      <c r="A39" s="307">
        <v>1997</v>
      </c>
      <c r="B39" s="311">
        <v>831.60299999999995</v>
      </c>
      <c r="C39" s="311">
        <v>129.82900000000001</v>
      </c>
      <c r="D39" s="311">
        <v>50.968000000000004</v>
      </c>
      <c r="E39" s="311">
        <v>40.17</v>
      </c>
      <c r="F39" s="311">
        <v>80.426000000000002</v>
      </c>
      <c r="G39" s="311">
        <v>115.098</v>
      </c>
      <c r="H39" s="311">
        <v>127.605</v>
      </c>
      <c r="I39" s="311">
        <v>151.55799999999999</v>
      </c>
      <c r="J39" s="311">
        <v>299.14100000000002</v>
      </c>
      <c r="K39" s="311">
        <v>182.209</v>
      </c>
      <c r="L39" s="311">
        <v>18.733000000000001</v>
      </c>
      <c r="M39" s="311">
        <v>195.386</v>
      </c>
      <c r="N39" s="312">
        <v>20096.878000000001</v>
      </c>
    </row>
    <row r="40" spans="1:14">
      <c r="A40" s="307">
        <v>1998</v>
      </c>
      <c r="B40" s="311">
        <v>813.72500000000002</v>
      </c>
      <c r="C40" s="311">
        <v>121.849</v>
      </c>
      <c r="D40" s="311">
        <v>55.445999999999998</v>
      </c>
      <c r="E40" s="311">
        <v>45.651000000000003</v>
      </c>
      <c r="F40" s="311">
        <v>72.602999999999994</v>
      </c>
      <c r="G40" s="311">
        <v>108.815</v>
      </c>
      <c r="H40" s="311">
        <v>107.291</v>
      </c>
      <c r="I40" s="311">
        <v>153.458</v>
      </c>
      <c r="J40" s="311">
        <v>285.53699999999998</v>
      </c>
      <c r="K40" s="311">
        <v>170.471</v>
      </c>
      <c r="L40" s="311">
        <v>19.353999999999999</v>
      </c>
      <c r="M40" s="311">
        <v>195.00200000000001</v>
      </c>
      <c r="N40" s="312">
        <v>20559.278999999999</v>
      </c>
    </row>
    <row r="41" spans="1:14">
      <c r="A41" s="307">
        <v>1999</v>
      </c>
      <c r="B41" s="311">
        <v>770.07600000000002</v>
      </c>
      <c r="C41" s="311">
        <v>131.626</v>
      </c>
      <c r="D41" s="311">
        <v>49.814</v>
      </c>
      <c r="E41" s="311">
        <v>46.52</v>
      </c>
      <c r="F41" s="311">
        <v>68.819000000000003</v>
      </c>
      <c r="G41" s="311">
        <v>103.018</v>
      </c>
      <c r="H41" s="311">
        <v>98.793000000000006</v>
      </c>
      <c r="I41" s="311">
        <v>143.04</v>
      </c>
      <c r="J41" s="311">
        <v>311.70600000000002</v>
      </c>
      <c r="K41" s="311">
        <v>177.61199999999999</v>
      </c>
      <c r="L41" s="311">
        <v>19.210999999999999</v>
      </c>
      <c r="M41" s="311">
        <v>194.49600000000001</v>
      </c>
      <c r="N41" s="312">
        <v>21153.731</v>
      </c>
    </row>
    <row r="42" spans="1:14">
      <c r="A42" s="307">
        <v>2000</v>
      </c>
      <c r="B42" s="311">
        <v>712.56500000000005</v>
      </c>
      <c r="C42" s="311">
        <v>125.38</v>
      </c>
      <c r="D42" s="311">
        <v>49.341000000000001</v>
      </c>
      <c r="E42" s="311">
        <v>49.548000000000002</v>
      </c>
      <c r="F42" s="311">
        <v>69.284000000000006</v>
      </c>
      <c r="G42" s="311">
        <v>96.991</v>
      </c>
      <c r="H42" s="311">
        <v>133.28800000000001</v>
      </c>
      <c r="I42" s="311">
        <v>146.56200000000001</v>
      </c>
      <c r="J42" s="311">
        <v>315.15699999999998</v>
      </c>
      <c r="K42" s="311">
        <v>175.01400000000001</v>
      </c>
      <c r="L42" s="311">
        <v>21.062000000000001</v>
      </c>
      <c r="M42" s="311">
        <v>197.27799999999999</v>
      </c>
      <c r="N42" s="312">
        <v>21685.109</v>
      </c>
    </row>
    <row r="43" spans="1:14">
      <c r="A43" s="307">
        <v>2001</v>
      </c>
      <c r="B43" s="311">
        <v>635.92999999999995</v>
      </c>
      <c r="C43" s="311">
        <v>111.63800000000001</v>
      </c>
      <c r="D43" s="311">
        <v>42.753999999999998</v>
      </c>
      <c r="E43" s="311">
        <v>46.253</v>
      </c>
      <c r="F43" s="311">
        <v>79.751999999999995</v>
      </c>
      <c r="G43" s="311">
        <v>94.572000000000003</v>
      </c>
      <c r="H43" s="311">
        <v>140.9</v>
      </c>
      <c r="I43" s="311">
        <v>149.77600000000001</v>
      </c>
      <c r="J43" s="311">
        <v>277.63799999999998</v>
      </c>
      <c r="K43" s="311">
        <v>174.2</v>
      </c>
      <c r="L43" s="311">
        <v>18.741</v>
      </c>
      <c r="M43" s="311">
        <v>186.869</v>
      </c>
      <c r="N43" s="312">
        <v>21670.415000000001</v>
      </c>
    </row>
    <row r="44" spans="1:14">
      <c r="A44" s="307">
        <v>2002</v>
      </c>
      <c r="B44" s="311">
        <v>641.13300000000004</v>
      </c>
      <c r="C44" s="311">
        <v>113.2</v>
      </c>
      <c r="D44" s="311">
        <v>44.091999999999999</v>
      </c>
      <c r="E44" s="311">
        <v>49.524999999999999</v>
      </c>
      <c r="F44" s="311">
        <v>79.099000000000004</v>
      </c>
      <c r="G44" s="311">
        <v>93.831999999999994</v>
      </c>
      <c r="H44" s="311">
        <v>132.179</v>
      </c>
      <c r="I44" s="311">
        <v>144.648</v>
      </c>
      <c r="J44" s="311">
        <v>273.34800000000001</v>
      </c>
      <c r="K44" s="311">
        <v>164.285</v>
      </c>
      <c r="L44" s="311">
        <v>19.372</v>
      </c>
      <c r="M44" s="311">
        <v>193.018</v>
      </c>
      <c r="N44" s="312">
        <v>21960.988000000001</v>
      </c>
    </row>
    <row r="45" spans="1:14">
      <c r="A45" s="307">
        <v>2003</v>
      </c>
      <c r="B45" s="311">
        <v>635.48400000000004</v>
      </c>
      <c r="C45" s="311">
        <v>114.79300000000001</v>
      </c>
      <c r="D45" s="311">
        <v>42.314999999999998</v>
      </c>
      <c r="E45" s="311">
        <v>51.604999999999997</v>
      </c>
      <c r="F45" s="311">
        <v>82.843000000000004</v>
      </c>
      <c r="G45" s="311">
        <v>87.106999999999999</v>
      </c>
      <c r="H45" s="311">
        <v>148.21600000000001</v>
      </c>
      <c r="I45" s="311">
        <v>158.33000000000001</v>
      </c>
      <c r="J45" s="311">
        <v>270.90800000000002</v>
      </c>
      <c r="K45" s="311">
        <v>165.52699999999999</v>
      </c>
      <c r="L45" s="311">
        <v>24.885000000000002</v>
      </c>
      <c r="M45" s="311">
        <v>181.14099999999999</v>
      </c>
      <c r="N45" s="312">
        <v>22237.88</v>
      </c>
    </row>
    <row r="46" spans="1:14">
      <c r="A46" s="307">
        <v>2004</v>
      </c>
      <c r="B46" s="311">
        <v>631.94799999999998</v>
      </c>
      <c r="C46" s="311">
        <v>110.134</v>
      </c>
      <c r="D46" s="311">
        <v>41.328000000000003</v>
      </c>
      <c r="E46" s="311">
        <v>55.765000000000001</v>
      </c>
      <c r="F46" s="311">
        <v>94.5</v>
      </c>
      <c r="G46" s="311">
        <v>94.667000000000002</v>
      </c>
      <c r="H46" s="311">
        <v>156.90700000000001</v>
      </c>
      <c r="I46" s="311">
        <v>167.80099999999999</v>
      </c>
      <c r="J46" s="311">
        <v>275.60300000000001</v>
      </c>
      <c r="K46" s="311">
        <v>170.61</v>
      </c>
      <c r="L46" s="311">
        <v>29.594999999999999</v>
      </c>
      <c r="M46" s="311">
        <v>179.37100000000001</v>
      </c>
      <c r="N46" s="312">
        <v>22963.59</v>
      </c>
    </row>
    <row r="47" spans="1:14">
      <c r="A47" s="307">
        <v>2005</v>
      </c>
      <c r="B47" s="311">
        <v>633.29499999999996</v>
      </c>
      <c r="C47" s="311">
        <v>107.06</v>
      </c>
      <c r="D47" s="311">
        <v>43.503</v>
      </c>
      <c r="E47" s="311">
        <v>51</v>
      </c>
      <c r="F47" s="311">
        <v>118.91800000000001</v>
      </c>
      <c r="G47" s="311">
        <v>105.242</v>
      </c>
      <c r="H47" s="311">
        <v>170.488</v>
      </c>
      <c r="I47" s="311">
        <v>176.565</v>
      </c>
      <c r="J47" s="311">
        <v>268.17200000000003</v>
      </c>
      <c r="K47" s="311">
        <v>165.65899999999999</v>
      </c>
      <c r="L47" s="311">
        <v>28.591000000000001</v>
      </c>
      <c r="M47" s="311">
        <v>164.828</v>
      </c>
      <c r="N47" s="312">
        <v>23118.826000000001</v>
      </c>
    </row>
    <row r="48" spans="1:14">
      <c r="A48" s="307">
        <v>2006</v>
      </c>
      <c r="B48" s="311">
        <v>607.24900000000002</v>
      </c>
      <c r="C48" s="311">
        <v>99.486999999999995</v>
      </c>
      <c r="D48" s="311">
        <v>40.905000000000001</v>
      </c>
      <c r="E48" s="311">
        <v>55.412999999999997</v>
      </c>
      <c r="F48" s="311">
        <v>124.431</v>
      </c>
      <c r="G48" s="311">
        <v>104.05200000000001</v>
      </c>
      <c r="H48" s="311">
        <v>213.32300000000001</v>
      </c>
      <c r="I48" s="311">
        <v>170.072</v>
      </c>
      <c r="J48" s="311">
        <v>249.72399999999999</v>
      </c>
      <c r="K48" s="311">
        <v>158.018</v>
      </c>
      <c r="L48" s="311">
        <v>30.722000000000001</v>
      </c>
      <c r="M48" s="311">
        <v>169.828</v>
      </c>
      <c r="N48" s="312">
        <v>23420.866999999998</v>
      </c>
    </row>
    <row r="49" spans="1:14">
      <c r="A49" s="307">
        <v>2007</v>
      </c>
      <c r="B49" s="311">
        <v>607.24699999999996</v>
      </c>
      <c r="C49" s="311">
        <v>94.768000000000001</v>
      </c>
      <c r="D49" s="311">
        <v>32.771000000000001</v>
      </c>
      <c r="E49" s="311">
        <v>54.948</v>
      </c>
      <c r="F49" s="311">
        <v>138.39400000000001</v>
      </c>
      <c r="G49" s="311">
        <v>102.874</v>
      </c>
      <c r="H49" s="311">
        <v>203.78700000000001</v>
      </c>
      <c r="I49" s="311">
        <v>159.00899999999999</v>
      </c>
      <c r="J49" s="311">
        <v>218.59</v>
      </c>
      <c r="K49" s="311">
        <v>153.352</v>
      </c>
      <c r="L49" s="311">
        <v>31.988</v>
      </c>
      <c r="M49" s="311">
        <v>157.45400000000001</v>
      </c>
      <c r="N49" s="312">
        <v>23827.101999999999</v>
      </c>
    </row>
    <row r="50" spans="1:14">
      <c r="A50" s="307">
        <v>2008</v>
      </c>
      <c r="B50" s="311">
        <v>577.11300000000006</v>
      </c>
      <c r="C50" s="311">
        <v>84.301000000000002</v>
      </c>
      <c r="D50" s="311">
        <v>31.085000000000001</v>
      </c>
      <c r="E50" s="311">
        <v>54.698</v>
      </c>
      <c r="F50" s="311">
        <v>144.03100000000001</v>
      </c>
      <c r="G50" s="311">
        <v>112.72499999999999</v>
      </c>
      <c r="H50" s="311">
        <v>216.977</v>
      </c>
      <c r="I50" s="311">
        <v>169.143</v>
      </c>
      <c r="J50" s="311">
        <v>191.36699999999999</v>
      </c>
      <c r="K50" s="311">
        <v>139.30000000000001</v>
      </c>
      <c r="L50" s="311">
        <v>34.064999999999998</v>
      </c>
      <c r="M50" s="311">
        <v>154.892</v>
      </c>
      <c r="N50" s="312">
        <v>23983.010999999999</v>
      </c>
    </row>
    <row r="51" spans="1:14">
      <c r="A51" s="307">
        <v>2009</v>
      </c>
      <c r="B51" s="311">
        <v>575.62099999999998</v>
      </c>
      <c r="C51" s="311">
        <v>71.600999999999999</v>
      </c>
      <c r="D51" s="311">
        <v>26.574999999999999</v>
      </c>
      <c r="E51" s="311">
        <v>54.052999999999997</v>
      </c>
      <c r="F51" s="311">
        <v>144.29900000000001</v>
      </c>
      <c r="G51" s="311">
        <v>97.620999999999995</v>
      </c>
      <c r="H51" s="311">
        <v>186.35599999999999</v>
      </c>
      <c r="I51" s="311">
        <v>157.363</v>
      </c>
      <c r="J51" s="311">
        <v>162.84700000000001</v>
      </c>
      <c r="K51" s="311">
        <v>124.12</v>
      </c>
      <c r="L51" s="311">
        <v>33.44</v>
      </c>
      <c r="M51" s="311">
        <v>119.13200000000001</v>
      </c>
      <c r="N51" s="312">
        <v>22749.777999999998</v>
      </c>
    </row>
    <row r="52" spans="1:14">
      <c r="A52" s="307">
        <v>2010</v>
      </c>
      <c r="B52" s="311">
        <v>551.649</v>
      </c>
      <c r="C52" s="311">
        <v>70.778999999999996</v>
      </c>
      <c r="D52" s="311">
        <v>29.145</v>
      </c>
      <c r="E52" s="311">
        <v>51.11</v>
      </c>
      <c r="F52" s="311">
        <v>143.035</v>
      </c>
      <c r="G52" s="311">
        <v>106.431</v>
      </c>
      <c r="H52" s="311">
        <v>210.43600000000001</v>
      </c>
      <c r="I52" s="311">
        <v>162.489</v>
      </c>
      <c r="J52" s="311">
        <v>174.57499999999999</v>
      </c>
      <c r="K52" s="311">
        <v>123.206</v>
      </c>
      <c r="L52" s="311">
        <v>32.927999999999997</v>
      </c>
      <c r="M52" s="311">
        <v>129.685</v>
      </c>
      <c r="N52" s="312">
        <v>23226.116000000002</v>
      </c>
    </row>
    <row r="53" spans="1:14">
      <c r="A53" s="307">
        <v>2011</v>
      </c>
      <c r="B53" s="311">
        <v>554.09400000000005</v>
      </c>
      <c r="C53" s="311">
        <v>73.799000000000007</v>
      </c>
      <c r="D53" s="311">
        <v>28.056000000000001</v>
      </c>
      <c r="E53" s="311">
        <v>51.206000000000003</v>
      </c>
      <c r="F53" s="311">
        <v>151.43</v>
      </c>
      <c r="G53" s="311">
        <v>115.672</v>
      </c>
      <c r="H53" s="311">
        <v>237.41200000000001</v>
      </c>
      <c r="I53" s="311" t="s">
        <v>34</v>
      </c>
      <c r="J53" s="311">
        <v>165.071</v>
      </c>
      <c r="K53" s="311">
        <v>114.289</v>
      </c>
      <c r="L53" s="311">
        <v>34.171999999999997</v>
      </c>
      <c r="M53" s="311">
        <v>147.126</v>
      </c>
      <c r="N53" s="312">
        <v>23611.025000000001</v>
      </c>
    </row>
    <row r="54" spans="1:14">
      <c r="A54" s="307">
        <v>2012</v>
      </c>
      <c r="B54" s="311">
        <v>545.68899999999996</v>
      </c>
      <c r="C54" s="311">
        <v>68.272999999999996</v>
      </c>
      <c r="D54" s="311">
        <v>30.146999999999998</v>
      </c>
      <c r="E54" s="311">
        <v>50.018999999999998</v>
      </c>
      <c r="F54" s="311">
        <v>169.76400000000001</v>
      </c>
      <c r="G54" s="311">
        <v>119.402</v>
      </c>
      <c r="H54" s="311">
        <v>256.404</v>
      </c>
      <c r="I54" s="311" t="s">
        <v>34</v>
      </c>
      <c r="J54" s="311">
        <v>166.226</v>
      </c>
      <c r="K54" s="311">
        <v>109.774</v>
      </c>
      <c r="L54" s="311">
        <v>33.792000000000002</v>
      </c>
      <c r="M54" s="311">
        <v>128.04400000000001</v>
      </c>
      <c r="N54" s="312">
        <v>24123.298999999999</v>
      </c>
    </row>
    <row r="55" spans="1:14">
      <c r="A55" s="307">
        <v>2013</v>
      </c>
      <c r="B55" s="311" t="s">
        <v>34</v>
      </c>
      <c r="C55" s="311" t="s">
        <v>34</v>
      </c>
      <c r="D55" s="311" t="s">
        <v>34</v>
      </c>
      <c r="E55" s="311" t="s">
        <v>34</v>
      </c>
      <c r="F55" s="311" t="s">
        <v>34</v>
      </c>
      <c r="G55" s="311" t="s">
        <v>34</v>
      </c>
      <c r="H55" s="311" t="s">
        <v>34</v>
      </c>
      <c r="I55" s="311" t="s">
        <v>34</v>
      </c>
      <c r="J55" s="311" t="s">
        <v>34</v>
      </c>
      <c r="K55" s="311" t="s">
        <v>34</v>
      </c>
      <c r="L55" s="311" t="s">
        <v>34</v>
      </c>
      <c r="M55" s="311" t="s">
        <v>34</v>
      </c>
      <c r="N55" s="312">
        <v>24424.350999999999</v>
      </c>
    </row>
    <row r="56" spans="1:14">
      <c r="A56" s="307"/>
      <c r="B56" s="310"/>
      <c r="C56" s="310"/>
      <c r="D56" s="310"/>
      <c r="E56" s="310"/>
      <c r="F56" s="310"/>
      <c r="G56" s="310"/>
      <c r="H56" s="310"/>
      <c r="I56" s="310"/>
      <c r="J56" s="310"/>
      <c r="K56" s="310"/>
      <c r="L56" s="307"/>
      <c r="M56" s="307"/>
      <c r="N56" s="307"/>
    </row>
    <row r="57" spans="1:14">
      <c r="A57" s="307" t="s">
        <v>410</v>
      </c>
      <c r="B57" s="310"/>
      <c r="C57" s="310"/>
      <c r="D57" s="310"/>
      <c r="E57" s="310"/>
      <c r="F57" s="310"/>
      <c r="G57" s="310"/>
      <c r="H57" s="310"/>
      <c r="I57" s="310"/>
      <c r="J57" s="310"/>
      <c r="K57" s="310"/>
      <c r="L57" s="307"/>
      <c r="M57" s="307"/>
      <c r="N57" s="307"/>
    </row>
    <row r="59" spans="1:14">
      <c r="A59" s="314" t="s">
        <v>326</v>
      </c>
      <c r="B59" s="313"/>
      <c r="C59" s="313"/>
      <c r="D59" s="313"/>
      <c r="E59" s="313"/>
      <c r="F59" s="313"/>
      <c r="G59" s="313"/>
      <c r="H59" s="313"/>
      <c r="I59" s="313"/>
      <c r="J59" s="313"/>
      <c r="K59" s="313"/>
      <c r="L59" s="313"/>
      <c r="M59" s="313"/>
      <c r="N59" s="313"/>
    </row>
    <row r="60" spans="1:14" ht="75">
      <c r="A60" s="314"/>
      <c r="B60" s="315" t="s">
        <v>74</v>
      </c>
      <c r="C60" s="315" t="s">
        <v>66</v>
      </c>
      <c r="D60" s="315" t="s">
        <v>67</v>
      </c>
      <c r="E60" s="315" t="s">
        <v>68</v>
      </c>
      <c r="F60" s="315" t="s">
        <v>69</v>
      </c>
      <c r="G60" s="315" t="s">
        <v>70</v>
      </c>
      <c r="H60" s="315" t="s">
        <v>71</v>
      </c>
      <c r="I60" s="315" t="s">
        <v>76</v>
      </c>
      <c r="J60" s="315" t="s">
        <v>72</v>
      </c>
      <c r="K60" s="315" t="s">
        <v>73</v>
      </c>
      <c r="L60" s="315" t="s">
        <v>149</v>
      </c>
      <c r="M60" s="315" t="s">
        <v>148</v>
      </c>
      <c r="N60" s="315" t="s">
        <v>409</v>
      </c>
    </row>
    <row r="61" spans="1:14">
      <c r="A61" s="313">
        <v>1990</v>
      </c>
      <c r="B61" s="316">
        <v>128.839</v>
      </c>
      <c r="C61" s="316">
        <v>127.23699999999999</v>
      </c>
      <c r="D61" s="316">
        <v>187.869</v>
      </c>
      <c r="E61" s="316">
        <v>62.320999999999998</v>
      </c>
      <c r="F61" s="316">
        <v>53.295999999999999</v>
      </c>
      <c r="G61" s="316">
        <v>111.34399999999999</v>
      </c>
      <c r="H61" s="316">
        <v>39.073</v>
      </c>
      <c r="I61" s="316">
        <v>95.956000000000003</v>
      </c>
      <c r="J61" s="316">
        <v>107.803</v>
      </c>
      <c r="K61" s="316">
        <v>120.327</v>
      </c>
      <c r="L61" s="316">
        <v>55.588999999999999</v>
      </c>
      <c r="M61" s="316">
        <v>123.01300000000001</v>
      </c>
      <c r="N61" s="316">
        <v>71.793999999999997</v>
      </c>
    </row>
    <row r="62" spans="1:14">
      <c r="A62" s="313">
        <v>1991</v>
      </c>
      <c r="B62" s="316">
        <v>127.01</v>
      </c>
      <c r="C62" s="316">
        <v>125.04900000000001</v>
      </c>
      <c r="D62" s="316">
        <v>190.65299999999999</v>
      </c>
      <c r="E62" s="316">
        <v>66.698999999999998</v>
      </c>
      <c r="F62" s="316">
        <v>57.402999999999999</v>
      </c>
      <c r="G62" s="316">
        <v>104.655</v>
      </c>
      <c r="H62" s="316">
        <v>37.536000000000001</v>
      </c>
      <c r="I62" s="316">
        <v>97.465000000000003</v>
      </c>
      <c r="J62" s="316">
        <v>93.01</v>
      </c>
      <c r="K62" s="316">
        <v>115.78400000000001</v>
      </c>
      <c r="L62" s="316">
        <v>51.122</v>
      </c>
      <c r="M62" s="316">
        <v>118.255</v>
      </c>
      <c r="N62" s="316">
        <v>69.430999999999997</v>
      </c>
    </row>
    <row r="63" spans="1:14">
      <c r="A63" s="313">
        <v>1992</v>
      </c>
      <c r="B63" s="316">
        <v>125.96299999999999</v>
      </c>
      <c r="C63" s="316">
        <v>119.53400000000001</v>
      </c>
      <c r="D63" s="316">
        <v>160.934</v>
      </c>
      <c r="E63" s="316">
        <v>65.997</v>
      </c>
      <c r="F63" s="316">
        <v>56.395000000000003</v>
      </c>
      <c r="G63" s="316">
        <v>101.16</v>
      </c>
      <c r="H63" s="316">
        <v>28.971</v>
      </c>
      <c r="I63" s="316">
        <v>96.400999999999996</v>
      </c>
      <c r="J63" s="316">
        <v>98.117000000000004</v>
      </c>
      <c r="K63" s="316">
        <v>111.93899999999999</v>
      </c>
      <c r="L63" s="316">
        <v>51.018999999999998</v>
      </c>
      <c r="M63" s="316">
        <v>111.26600000000001</v>
      </c>
      <c r="N63" s="316">
        <v>68.667000000000002</v>
      </c>
    </row>
    <row r="64" spans="1:14">
      <c r="A64" s="313">
        <v>1993</v>
      </c>
      <c r="B64" s="316">
        <v>126.83799999999999</v>
      </c>
      <c r="C64" s="316">
        <v>125.37</v>
      </c>
      <c r="D64" s="316">
        <v>162.376</v>
      </c>
      <c r="E64" s="316">
        <v>73.680999999999997</v>
      </c>
      <c r="F64" s="316">
        <v>49.829000000000001</v>
      </c>
      <c r="G64" s="316">
        <v>93.156999999999996</v>
      </c>
      <c r="H64" s="316">
        <v>35</v>
      </c>
      <c r="I64" s="316">
        <v>101.101</v>
      </c>
      <c r="J64" s="316">
        <v>109.735</v>
      </c>
      <c r="K64" s="316">
        <v>108.947</v>
      </c>
      <c r="L64" s="316">
        <v>57.326000000000001</v>
      </c>
      <c r="M64" s="316">
        <v>111.556</v>
      </c>
      <c r="N64" s="316">
        <v>70.177000000000007</v>
      </c>
    </row>
    <row r="65" spans="1:14">
      <c r="A65" s="313">
        <v>1994</v>
      </c>
      <c r="B65" s="316">
        <v>126.29900000000001</v>
      </c>
      <c r="C65" s="316">
        <v>132.00800000000001</v>
      </c>
      <c r="D65" s="316">
        <v>165.21700000000001</v>
      </c>
      <c r="E65" s="316">
        <v>86.037000000000006</v>
      </c>
      <c r="F65" s="316">
        <v>53.951000000000001</v>
      </c>
      <c r="G65" s="316">
        <v>94.191000000000003</v>
      </c>
      <c r="H65" s="316">
        <v>48.262</v>
      </c>
      <c r="I65" s="316">
        <v>96.332999999999998</v>
      </c>
      <c r="J65" s="316">
        <v>120.348</v>
      </c>
      <c r="K65" s="316">
        <v>111.664</v>
      </c>
      <c r="L65" s="316">
        <v>53.113</v>
      </c>
      <c r="M65" s="316">
        <v>111.416</v>
      </c>
      <c r="N65" s="316">
        <v>72.837999999999994</v>
      </c>
    </row>
    <row r="66" spans="1:14">
      <c r="A66" s="313">
        <v>1995</v>
      </c>
      <c r="B66" s="316">
        <v>127.069</v>
      </c>
      <c r="C66" s="316">
        <v>153.685</v>
      </c>
      <c r="D66" s="316">
        <v>161.06100000000001</v>
      </c>
      <c r="E66" s="316">
        <v>78.034999999999997</v>
      </c>
      <c r="F66" s="316">
        <v>54.698999999999998</v>
      </c>
      <c r="G66" s="316">
        <v>102.047</v>
      </c>
      <c r="H66" s="316">
        <v>48.408999999999999</v>
      </c>
      <c r="I66" s="316">
        <v>98.57</v>
      </c>
      <c r="J66" s="316">
        <v>121.876</v>
      </c>
      <c r="K66" s="316">
        <v>118.20399999999999</v>
      </c>
      <c r="L66" s="316">
        <v>51.41</v>
      </c>
      <c r="M66" s="316">
        <v>117.148</v>
      </c>
      <c r="N66" s="316">
        <v>74.977000000000004</v>
      </c>
    </row>
    <row r="67" spans="1:14">
      <c r="A67" s="313">
        <v>1996</v>
      </c>
      <c r="B67" s="316">
        <v>131.69999999999999</v>
      </c>
      <c r="C67" s="316">
        <v>134.887</v>
      </c>
      <c r="D67" s="316">
        <v>156.00299999999999</v>
      </c>
      <c r="E67" s="316">
        <v>76.701999999999998</v>
      </c>
      <c r="F67" s="316">
        <v>53.957000000000001</v>
      </c>
      <c r="G67" s="316">
        <v>101.16800000000001</v>
      </c>
      <c r="H67" s="316">
        <v>55.143999999999998</v>
      </c>
      <c r="I67" s="316">
        <v>96.566000000000003</v>
      </c>
      <c r="J67" s="316">
        <v>126.136</v>
      </c>
      <c r="K67" s="316">
        <v>114.142</v>
      </c>
      <c r="L67" s="316">
        <v>48.683</v>
      </c>
      <c r="M67" s="316">
        <v>116.49299999999999</v>
      </c>
      <c r="N67" s="316">
        <v>77.203000000000003</v>
      </c>
    </row>
    <row r="68" spans="1:14">
      <c r="A68" s="313">
        <v>1997</v>
      </c>
      <c r="B68" s="316">
        <v>133.03</v>
      </c>
      <c r="C68" s="316">
        <v>133.61699999999999</v>
      </c>
      <c r="D68" s="316">
        <v>147.04</v>
      </c>
      <c r="E68" s="316">
        <v>68.381</v>
      </c>
      <c r="F68" s="316">
        <v>55.128</v>
      </c>
      <c r="G68" s="316">
        <v>106.56699999999999</v>
      </c>
      <c r="H68" s="316">
        <v>63.122</v>
      </c>
      <c r="I68" s="316">
        <v>95.031999999999996</v>
      </c>
      <c r="J68" s="316">
        <v>133.13300000000001</v>
      </c>
      <c r="K68" s="316">
        <v>113.004</v>
      </c>
      <c r="L68" s="316">
        <v>54.697000000000003</v>
      </c>
      <c r="M68" s="316">
        <v>119.752</v>
      </c>
      <c r="N68" s="316">
        <v>80.066000000000003</v>
      </c>
    </row>
    <row r="69" spans="1:14">
      <c r="A69" s="313">
        <v>1998</v>
      </c>
      <c r="B69" s="316">
        <v>129.61099999999999</v>
      </c>
      <c r="C69" s="316">
        <v>126.52800000000001</v>
      </c>
      <c r="D69" s="316">
        <v>160.15</v>
      </c>
      <c r="E69" s="316">
        <v>82.21</v>
      </c>
      <c r="F69" s="316">
        <v>50.134999999999998</v>
      </c>
      <c r="G69" s="316">
        <v>100.78400000000001</v>
      </c>
      <c r="H69" s="316">
        <v>52.177999999999997</v>
      </c>
      <c r="I69" s="316">
        <v>94.858000000000004</v>
      </c>
      <c r="J69" s="316">
        <v>127.06100000000001</v>
      </c>
      <c r="K69" s="316">
        <v>106.066</v>
      </c>
      <c r="L69" s="316">
        <v>56.87</v>
      </c>
      <c r="M69" s="316">
        <v>121.11</v>
      </c>
      <c r="N69" s="316">
        <v>82.299000000000007</v>
      </c>
    </row>
    <row r="70" spans="1:14">
      <c r="A70" s="313">
        <v>1999</v>
      </c>
      <c r="B70" s="316">
        <v>123.619</v>
      </c>
      <c r="C70" s="316">
        <v>139.38300000000001</v>
      </c>
      <c r="D70" s="316">
        <v>143.54</v>
      </c>
      <c r="E70" s="316">
        <v>82.893000000000001</v>
      </c>
      <c r="F70" s="316">
        <v>49.436999999999998</v>
      </c>
      <c r="G70" s="316">
        <v>97.921999999999997</v>
      </c>
      <c r="H70" s="316">
        <v>48.607999999999997</v>
      </c>
      <c r="I70" s="316">
        <v>88.853999999999999</v>
      </c>
      <c r="J70" s="316">
        <v>137.845</v>
      </c>
      <c r="K70" s="316">
        <v>110.727</v>
      </c>
      <c r="L70" s="316">
        <v>57.484999999999999</v>
      </c>
      <c r="M70" s="316">
        <v>120.163</v>
      </c>
      <c r="N70" s="316">
        <v>84.912000000000006</v>
      </c>
    </row>
    <row r="71" spans="1:14">
      <c r="A71" s="313">
        <v>2000</v>
      </c>
      <c r="B71" s="316">
        <v>116.578</v>
      </c>
      <c r="C71" s="316">
        <v>131.9</v>
      </c>
      <c r="D71" s="316">
        <v>144.64400000000001</v>
      </c>
      <c r="E71" s="316">
        <v>89.963999999999999</v>
      </c>
      <c r="F71" s="316">
        <v>49.927</v>
      </c>
      <c r="G71" s="316">
        <v>91.945999999999998</v>
      </c>
      <c r="H71" s="316">
        <v>64.751000000000005</v>
      </c>
      <c r="I71" s="316">
        <v>92.86</v>
      </c>
      <c r="J71" s="316">
        <v>140.58699999999999</v>
      </c>
      <c r="K71" s="316">
        <v>108.419</v>
      </c>
      <c r="L71" s="316">
        <v>60.872999999999998</v>
      </c>
      <c r="M71" s="316">
        <v>121.867</v>
      </c>
      <c r="N71" s="316">
        <v>87.944000000000003</v>
      </c>
    </row>
    <row r="72" spans="1:14">
      <c r="A72" s="313">
        <v>2001</v>
      </c>
      <c r="B72" s="316">
        <v>106.006</v>
      </c>
      <c r="C72" s="316">
        <v>116.42100000000001</v>
      </c>
      <c r="D72" s="316">
        <v>129.185</v>
      </c>
      <c r="E72" s="316">
        <v>83.259</v>
      </c>
      <c r="F72" s="316">
        <v>57.844999999999999</v>
      </c>
      <c r="G72" s="316">
        <v>89.119</v>
      </c>
      <c r="H72" s="316">
        <v>69.031000000000006</v>
      </c>
      <c r="I72" s="316">
        <v>94.006</v>
      </c>
      <c r="J72" s="316">
        <v>124.997</v>
      </c>
      <c r="K72" s="316">
        <v>110.035</v>
      </c>
      <c r="L72" s="316">
        <v>54.825000000000003</v>
      </c>
      <c r="M72" s="316">
        <v>116.413</v>
      </c>
      <c r="N72" s="316">
        <v>88.566999999999993</v>
      </c>
    </row>
    <row r="73" spans="1:14">
      <c r="A73" s="313">
        <v>2002</v>
      </c>
      <c r="B73" s="316">
        <v>108.044</v>
      </c>
      <c r="C73" s="316">
        <v>117.184</v>
      </c>
      <c r="D73" s="316">
        <v>134.99199999999999</v>
      </c>
      <c r="E73" s="316">
        <v>91.277000000000001</v>
      </c>
      <c r="F73" s="316">
        <v>57.957999999999998</v>
      </c>
      <c r="G73" s="316">
        <v>90.963999999999999</v>
      </c>
      <c r="H73" s="316">
        <v>66.516000000000005</v>
      </c>
      <c r="I73" s="316">
        <v>92.241</v>
      </c>
      <c r="J73" s="316">
        <v>122.301</v>
      </c>
      <c r="K73" s="316">
        <v>104.218</v>
      </c>
      <c r="L73" s="316">
        <v>59.055</v>
      </c>
      <c r="M73" s="316">
        <v>121.503</v>
      </c>
      <c r="N73" s="316">
        <v>90.064999999999998</v>
      </c>
    </row>
    <row r="74" spans="1:14">
      <c r="A74" s="313">
        <v>2003</v>
      </c>
      <c r="B74" s="316">
        <v>106.557</v>
      </c>
      <c r="C74" s="316">
        <v>119.675</v>
      </c>
      <c r="D74" s="316">
        <v>129.51300000000001</v>
      </c>
      <c r="E74" s="316">
        <v>94.313999999999993</v>
      </c>
      <c r="F74" s="316">
        <v>59.399000000000001</v>
      </c>
      <c r="G74" s="316">
        <v>84.79</v>
      </c>
      <c r="H74" s="316">
        <v>72.557000000000002</v>
      </c>
      <c r="I74" s="316">
        <v>100.37</v>
      </c>
      <c r="J74" s="316">
        <v>122.47499999999999</v>
      </c>
      <c r="K74" s="316">
        <v>104.995</v>
      </c>
      <c r="L74" s="316">
        <v>73.694999999999993</v>
      </c>
      <c r="M74" s="316">
        <v>114.39100000000001</v>
      </c>
      <c r="N74" s="316">
        <v>91.721000000000004</v>
      </c>
    </row>
    <row r="75" spans="1:14">
      <c r="A75" s="313">
        <v>2004</v>
      </c>
      <c r="B75" s="316">
        <v>105.70399999999999</v>
      </c>
      <c r="C75" s="316">
        <v>116.021</v>
      </c>
      <c r="D75" s="316">
        <v>125.967</v>
      </c>
      <c r="E75" s="316">
        <v>98.084000000000003</v>
      </c>
      <c r="F75" s="316">
        <v>68.126999999999995</v>
      </c>
      <c r="G75" s="316">
        <v>90.569000000000003</v>
      </c>
      <c r="H75" s="316">
        <v>76.393000000000001</v>
      </c>
      <c r="I75" s="316">
        <v>106.372</v>
      </c>
      <c r="J75" s="316">
        <v>124.90900000000001</v>
      </c>
      <c r="K75" s="316">
        <v>108.85</v>
      </c>
      <c r="L75" s="316">
        <v>92.272000000000006</v>
      </c>
      <c r="M75" s="316">
        <v>113.09699999999999</v>
      </c>
      <c r="N75" s="316">
        <v>95.066000000000003</v>
      </c>
    </row>
    <row r="76" spans="1:14">
      <c r="A76" s="313">
        <v>2005</v>
      </c>
      <c r="B76" s="316">
        <v>103.45099999999999</v>
      </c>
      <c r="C76" s="316">
        <v>115.161</v>
      </c>
      <c r="D76" s="316">
        <v>133.197</v>
      </c>
      <c r="E76" s="316">
        <v>95.072999999999993</v>
      </c>
      <c r="F76" s="316">
        <v>87.646000000000001</v>
      </c>
      <c r="G76" s="316">
        <v>102.306</v>
      </c>
      <c r="H76" s="316">
        <v>83.802999999999997</v>
      </c>
      <c r="I76" s="316">
        <v>111.444</v>
      </c>
      <c r="J76" s="316">
        <v>121.595</v>
      </c>
      <c r="K76" s="316">
        <v>106.127</v>
      </c>
      <c r="L76" s="316">
        <v>87.355999999999995</v>
      </c>
      <c r="M76" s="316">
        <v>105.604</v>
      </c>
      <c r="N76" s="316">
        <v>96.301000000000002</v>
      </c>
    </row>
    <row r="77" spans="1:14">
      <c r="A77" s="313">
        <v>2006</v>
      </c>
      <c r="B77" s="316">
        <v>99.953000000000003</v>
      </c>
      <c r="C77" s="316">
        <v>104.111</v>
      </c>
      <c r="D77" s="316">
        <v>123.819</v>
      </c>
      <c r="E77" s="316">
        <v>99.53</v>
      </c>
      <c r="F77" s="316">
        <v>89.188000000000002</v>
      </c>
      <c r="G77" s="316">
        <v>102.065</v>
      </c>
      <c r="H77" s="316">
        <v>103.267</v>
      </c>
      <c r="I77" s="316">
        <v>107.968</v>
      </c>
      <c r="J77" s="316">
        <v>113.52500000000001</v>
      </c>
      <c r="K77" s="316">
        <v>101.568</v>
      </c>
      <c r="L77" s="316">
        <v>96.094999999999999</v>
      </c>
      <c r="M77" s="316">
        <v>107.46</v>
      </c>
      <c r="N77" s="316">
        <v>97.953999999999994</v>
      </c>
    </row>
    <row r="78" spans="1:14">
      <c r="A78" s="313">
        <v>2007</v>
      </c>
      <c r="B78" s="316">
        <v>100</v>
      </c>
      <c r="C78" s="316">
        <v>100</v>
      </c>
      <c r="D78" s="316">
        <v>100</v>
      </c>
      <c r="E78" s="316">
        <v>100</v>
      </c>
      <c r="F78" s="316">
        <v>100</v>
      </c>
      <c r="G78" s="316">
        <v>100</v>
      </c>
      <c r="H78" s="316">
        <v>100</v>
      </c>
      <c r="I78" s="316">
        <v>100</v>
      </c>
      <c r="J78" s="316">
        <v>100</v>
      </c>
      <c r="K78" s="316">
        <v>100</v>
      </c>
      <c r="L78" s="316">
        <v>100</v>
      </c>
      <c r="M78" s="316">
        <v>100</v>
      </c>
      <c r="N78" s="316">
        <v>100</v>
      </c>
    </row>
    <row r="79" spans="1:14">
      <c r="A79" s="313">
        <v>2008</v>
      </c>
      <c r="B79" s="316">
        <v>93.944000000000003</v>
      </c>
      <c r="C79" s="316">
        <v>90.188000000000002</v>
      </c>
      <c r="D79" s="316">
        <v>97.185000000000002</v>
      </c>
      <c r="E79" s="316">
        <v>100.127</v>
      </c>
      <c r="F79" s="316">
        <v>104.685</v>
      </c>
      <c r="G79" s="316">
        <v>110.137</v>
      </c>
      <c r="H79" s="316">
        <v>107.86</v>
      </c>
      <c r="I79" s="316">
        <v>105.649</v>
      </c>
      <c r="J79" s="316">
        <v>87.994</v>
      </c>
      <c r="K79" s="316">
        <v>91.986999999999995</v>
      </c>
      <c r="L79" s="316">
        <v>104.14100000000001</v>
      </c>
      <c r="M79" s="316">
        <v>98.448999999999998</v>
      </c>
      <c r="N79" s="316">
        <v>100.926</v>
      </c>
    </row>
    <row r="80" spans="1:14">
      <c r="A80" s="313">
        <v>2009</v>
      </c>
      <c r="B80" s="316">
        <v>95.046000000000006</v>
      </c>
      <c r="C80" s="316">
        <v>76.028000000000006</v>
      </c>
      <c r="D80" s="316">
        <v>84.373000000000005</v>
      </c>
      <c r="E80" s="316">
        <v>95.951999999999998</v>
      </c>
      <c r="F80" s="316">
        <v>107.057</v>
      </c>
      <c r="G80" s="316">
        <v>94.79</v>
      </c>
      <c r="H80" s="316">
        <v>92.472999999999999</v>
      </c>
      <c r="I80" s="316">
        <v>98.05</v>
      </c>
      <c r="J80" s="316">
        <v>75.587000000000003</v>
      </c>
      <c r="K80" s="316">
        <v>80.84</v>
      </c>
      <c r="L80" s="316">
        <v>104.349</v>
      </c>
      <c r="M80" s="316">
        <v>76.569999999999993</v>
      </c>
      <c r="N80" s="316">
        <v>96.192999999999998</v>
      </c>
    </row>
    <row r="81" spans="1:14">
      <c r="A81" s="313">
        <v>2010</v>
      </c>
      <c r="B81" s="316">
        <v>93.406999999999996</v>
      </c>
      <c r="C81" s="316">
        <v>75.957999999999998</v>
      </c>
      <c r="D81" s="316">
        <v>90.637</v>
      </c>
      <c r="E81" s="316">
        <v>96.953999999999994</v>
      </c>
      <c r="F81" s="316">
        <v>105.879</v>
      </c>
      <c r="G81" s="316">
        <v>103.053</v>
      </c>
      <c r="H81" s="316">
        <v>104.786</v>
      </c>
      <c r="I81" s="316">
        <v>102.49</v>
      </c>
      <c r="J81" s="316">
        <v>81.91</v>
      </c>
      <c r="K81" s="316">
        <v>81.09</v>
      </c>
      <c r="L81" s="316">
        <v>103.31100000000001</v>
      </c>
      <c r="M81" s="316">
        <v>82.542000000000002</v>
      </c>
      <c r="N81" s="316">
        <v>98.760999999999996</v>
      </c>
    </row>
    <row r="82" spans="1:14">
      <c r="A82" s="313">
        <v>2011</v>
      </c>
      <c r="B82" s="316">
        <v>93.498000000000005</v>
      </c>
      <c r="C82" s="316">
        <v>80.981999999999999</v>
      </c>
      <c r="D82" s="316">
        <v>87.677000000000007</v>
      </c>
      <c r="E82" s="316">
        <v>96.611999999999995</v>
      </c>
      <c r="F82" s="316">
        <v>111.292</v>
      </c>
      <c r="G82" s="316">
        <v>114.401</v>
      </c>
      <c r="H82" s="316">
        <v>117.893</v>
      </c>
      <c r="I82" s="316" t="s">
        <v>34</v>
      </c>
      <c r="J82" s="316">
        <v>77.635999999999996</v>
      </c>
      <c r="K82" s="316">
        <v>75.033000000000001</v>
      </c>
      <c r="L82" s="316">
        <v>104.602</v>
      </c>
      <c r="M82" s="316">
        <v>94.055000000000007</v>
      </c>
      <c r="N82" s="316">
        <v>100.797</v>
      </c>
    </row>
    <row r="83" spans="1:14">
      <c r="A83" s="313">
        <v>2012</v>
      </c>
      <c r="B83" s="316">
        <v>93.584999999999994</v>
      </c>
      <c r="C83" s="316">
        <v>72.308999999999997</v>
      </c>
      <c r="D83" s="316">
        <v>94.516000000000005</v>
      </c>
      <c r="E83" s="316">
        <v>94.784000000000006</v>
      </c>
      <c r="F83" s="316">
        <v>125.56399999999999</v>
      </c>
      <c r="G83" s="316">
        <v>116.61799999999999</v>
      </c>
      <c r="H83" s="316">
        <v>127.855</v>
      </c>
      <c r="I83" s="316" t="s">
        <v>34</v>
      </c>
      <c r="J83" s="316">
        <v>77.497</v>
      </c>
      <c r="K83" s="316">
        <v>73.090999999999994</v>
      </c>
      <c r="L83" s="316">
        <v>106.26</v>
      </c>
      <c r="M83" s="316">
        <v>81.113</v>
      </c>
      <c r="N83" s="316">
        <v>103.399</v>
      </c>
    </row>
    <row r="84" spans="1:14">
      <c r="A84" s="313">
        <v>2013</v>
      </c>
      <c r="B84" s="317" t="s">
        <v>34</v>
      </c>
      <c r="C84" s="317" t="s">
        <v>34</v>
      </c>
      <c r="D84" s="317" t="s">
        <v>34</v>
      </c>
      <c r="E84" s="317" t="s">
        <v>34</v>
      </c>
      <c r="F84" s="317" t="s">
        <v>34</v>
      </c>
      <c r="G84" s="317" t="s">
        <v>34</v>
      </c>
      <c r="H84" s="317" t="s">
        <v>34</v>
      </c>
      <c r="I84" s="317" t="s">
        <v>34</v>
      </c>
      <c r="J84" s="317" t="s">
        <v>34</v>
      </c>
      <c r="K84" s="317" t="s">
        <v>34</v>
      </c>
      <c r="L84" s="317" t="s">
        <v>34</v>
      </c>
      <c r="M84" s="317" t="s">
        <v>34</v>
      </c>
      <c r="N84" s="316">
        <v>104.699</v>
      </c>
    </row>
    <row r="85" spans="1:14" ht="15" customHeight="1">
      <c r="A85" s="313"/>
      <c r="B85" s="313"/>
      <c r="C85" s="313"/>
      <c r="D85" s="313"/>
      <c r="E85" s="313"/>
      <c r="F85" s="313"/>
      <c r="G85" s="313"/>
      <c r="H85" s="313"/>
      <c r="I85" s="313"/>
      <c r="J85" s="313"/>
      <c r="K85" s="313"/>
      <c r="L85" s="313"/>
      <c r="M85" s="313"/>
      <c r="N85" s="313"/>
    </row>
    <row r="86" spans="1:14">
      <c r="A86" s="348" t="s">
        <v>412</v>
      </c>
      <c r="B86" s="348"/>
      <c r="C86" s="348"/>
      <c r="D86" s="348"/>
      <c r="E86" s="348"/>
      <c r="F86" s="348"/>
      <c r="G86" s="348"/>
      <c r="H86" s="348"/>
      <c r="I86" s="348"/>
      <c r="J86" s="348"/>
      <c r="K86" s="348"/>
      <c r="L86" s="313"/>
      <c r="M86" s="313"/>
      <c r="N86" s="313"/>
    </row>
    <row r="87" spans="1:14" s="307" customFormat="1">
      <c r="A87" s="348"/>
      <c r="B87" s="348"/>
      <c r="C87" s="348"/>
      <c r="D87" s="348"/>
      <c r="E87" s="348"/>
      <c r="F87" s="348"/>
      <c r="G87" s="348"/>
      <c r="H87" s="348"/>
      <c r="I87" s="348"/>
      <c r="J87" s="348"/>
      <c r="K87" s="348"/>
      <c r="L87" s="313"/>
      <c r="M87" s="313"/>
      <c r="N87" s="313"/>
    </row>
    <row r="89" spans="1:14">
      <c r="A89" s="185" t="s">
        <v>327</v>
      </c>
    </row>
    <row r="90" spans="1:14" ht="75">
      <c r="A90" s="4"/>
      <c r="B90" s="130" t="s">
        <v>74</v>
      </c>
      <c r="C90" s="130" t="s">
        <v>66</v>
      </c>
      <c r="D90" s="130" t="s">
        <v>67</v>
      </c>
      <c r="E90" s="130" t="s">
        <v>68</v>
      </c>
      <c r="F90" s="130" t="s">
        <v>69</v>
      </c>
      <c r="G90" s="130" t="s">
        <v>70</v>
      </c>
      <c r="H90" s="130" t="s">
        <v>71</v>
      </c>
      <c r="I90" s="130" t="s">
        <v>76</v>
      </c>
      <c r="J90" s="130" t="s">
        <v>72</v>
      </c>
      <c r="K90" s="130" t="s">
        <v>73</v>
      </c>
      <c r="L90" s="130" t="s">
        <v>149</v>
      </c>
      <c r="M90" s="130" t="s">
        <v>148</v>
      </c>
    </row>
    <row r="91" spans="1:14">
      <c r="A91" s="95">
        <v>1990</v>
      </c>
      <c r="B91" s="181">
        <v>86.858000000000004</v>
      </c>
      <c r="C91" s="181">
        <v>95.340999999999994</v>
      </c>
      <c r="D91" s="181">
        <v>96.72</v>
      </c>
      <c r="E91" s="181">
        <v>91.436000000000007</v>
      </c>
      <c r="F91" s="181">
        <v>91.980999999999995</v>
      </c>
      <c r="G91" s="181">
        <v>91.772000000000006</v>
      </c>
      <c r="H91" s="181">
        <v>99.37</v>
      </c>
      <c r="I91" s="181">
        <v>94.001000000000005</v>
      </c>
      <c r="J91" s="181">
        <v>95.48</v>
      </c>
      <c r="K91" s="181">
        <v>90.914000000000001</v>
      </c>
      <c r="L91" s="181">
        <v>82.867000000000004</v>
      </c>
      <c r="M91" s="181">
        <v>92.290999999999997</v>
      </c>
    </row>
    <row r="92" spans="1:14">
      <c r="A92" s="95">
        <v>1991</v>
      </c>
      <c r="B92" s="181">
        <v>87.590999999999994</v>
      </c>
      <c r="C92" s="181">
        <v>95.745000000000005</v>
      </c>
      <c r="D92" s="181">
        <v>95.117000000000004</v>
      </c>
      <c r="E92" s="181">
        <v>92.558999999999997</v>
      </c>
      <c r="F92" s="181">
        <v>93.066999999999993</v>
      </c>
      <c r="G92" s="181">
        <v>92.3</v>
      </c>
      <c r="H92" s="181">
        <v>99.42</v>
      </c>
      <c r="I92" s="181">
        <v>95.06</v>
      </c>
      <c r="J92" s="181">
        <v>95.938000000000002</v>
      </c>
      <c r="K92" s="181">
        <v>91.8</v>
      </c>
      <c r="L92" s="181">
        <v>84.59</v>
      </c>
      <c r="M92" s="181">
        <v>92.921999999999997</v>
      </c>
    </row>
    <row r="93" spans="1:14">
      <c r="A93" s="95">
        <v>1992</v>
      </c>
      <c r="B93" s="181">
        <v>88.981999999999999</v>
      </c>
      <c r="C93" s="181">
        <v>96.488</v>
      </c>
      <c r="D93" s="181">
        <v>96.49</v>
      </c>
      <c r="E93" s="181">
        <v>92.551000000000002</v>
      </c>
      <c r="F93" s="181">
        <v>93.7</v>
      </c>
      <c r="G93" s="181">
        <v>92.756</v>
      </c>
      <c r="H93" s="181">
        <v>99.311999999999998</v>
      </c>
      <c r="I93" s="181">
        <v>96.225999999999999</v>
      </c>
      <c r="J93" s="181">
        <v>96.02</v>
      </c>
      <c r="K93" s="181">
        <v>92.227000000000004</v>
      </c>
      <c r="L93" s="181">
        <v>86.122</v>
      </c>
      <c r="M93" s="181">
        <v>93.554000000000002</v>
      </c>
    </row>
    <row r="94" spans="1:14">
      <c r="A94" s="95">
        <v>1993</v>
      </c>
      <c r="B94" s="181">
        <v>89.45</v>
      </c>
      <c r="C94" s="181">
        <v>96.66</v>
      </c>
      <c r="D94" s="181">
        <v>97.259</v>
      </c>
      <c r="E94" s="181">
        <v>93.391999999999996</v>
      </c>
      <c r="F94" s="181">
        <v>94.334000000000003</v>
      </c>
      <c r="G94" s="181">
        <v>92.89</v>
      </c>
      <c r="H94" s="181">
        <v>99.918000000000006</v>
      </c>
      <c r="I94" s="181">
        <v>97.632000000000005</v>
      </c>
      <c r="J94" s="181">
        <v>96.701999999999998</v>
      </c>
      <c r="K94" s="181">
        <v>93.168000000000006</v>
      </c>
      <c r="L94" s="181">
        <v>88.563000000000002</v>
      </c>
      <c r="M94" s="181">
        <v>94.477999999999994</v>
      </c>
    </row>
    <row r="95" spans="1:14">
      <c r="A95" s="95">
        <v>1994</v>
      </c>
      <c r="B95" s="181">
        <v>91.298000000000002</v>
      </c>
      <c r="C95" s="181">
        <v>97.093999999999994</v>
      </c>
      <c r="D95" s="181">
        <v>96.813000000000002</v>
      </c>
      <c r="E95" s="181">
        <v>94.036000000000001</v>
      </c>
      <c r="F95" s="181">
        <v>95.988</v>
      </c>
      <c r="G95" s="181">
        <v>93.427000000000007</v>
      </c>
      <c r="H95" s="181">
        <v>100.339</v>
      </c>
      <c r="I95" s="181">
        <v>98.477000000000004</v>
      </c>
      <c r="J95" s="181">
        <v>96.569000000000003</v>
      </c>
      <c r="K95" s="181">
        <v>93.661000000000001</v>
      </c>
      <c r="L95" s="181">
        <v>90.129000000000005</v>
      </c>
      <c r="M95" s="181">
        <v>94.884</v>
      </c>
    </row>
    <row r="96" spans="1:14">
      <c r="A96" s="95">
        <v>1995</v>
      </c>
      <c r="B96" s="181">
        <v>96.164000000000001</v>
      </c>
      <c r="C96" s="181">
        <v>97.478999999999999</v>
      </c>
      <c r="D96" s="181">
        <v>97.748999999999995</v>
      </c>
      <c r="E96" s="181">
        <v>94.213999999999999</v>
      </c>
      <c r="F96" s="181">
        <v>96.153000000000006</v>
      </c>
      <c r="G96" s="181">
        <v>93.977000000000004</v>
      </c>
      <c r="H96" s="181">
        <v>99.873999999999995</v>
      </c>
      <c r="I96" s="181">
        <v>99.247</v>
      </c>
      <c r="J96" s="181">
        <v>96.430999999999997</v>
      </c>
      <c r="K96" s="181">
        <v>94.331000000000003</v>
      </c>
      <c r="L96" s="181">
        <v>91.777000000000001</v>
      </c>
      <c r="M96" s="181">
        <v>95.519000000000005</v>
      </c>
    </row>
    <row r="97" spans="1:13">
      <c r="A97" s="95">
        <v>1996</v>
      </c>
      <c r="B97" s="181">
        <v>96.399000000000001</v>
      </c>
      <c r="C97" s="181">
        <v>97.691999999999993</v>
      </c>
      <c r="D97" s="181">
        <v>95.463999999999999</v>
      </c>
      <c r="E97" s="181">
        <v>94.570999999999998</v>
      </c>
      <c r="F97" s="181">
        <v>95.962000000000003</v>
      </c>
      <c r="G97" s="181">
        <v>94.460999999999999</v>
      </c>
      <c r="H97" s="181">
        <v>100.586</v>
      </c>
      <c r="I97" s="181">
        <v>99.388000000000005</v>
      </c>
      <c r="J97" s="181">
        <v>96.716999999999999</v>
      </c>
      <c r="K97" s="181">
        <v>94.593000000000004</v>
      </c>
      <c r="L97" s="181">
        <v>92.102999999999994</v>
      </c>
      <c r="M97" s="181">
        <v>95.947999999999993</v>
      </c>
    </row>
    <row r="98" spans="1:13">
      <c r="A98" s="95">
        <v>1997</v>
      </c>
      <c r="B98" s="181">
        <v>97.14</v>
      </c>
      <c r="C98" s="181">
        <v>97.533000000000001</v>
      </c>
      <c r="D98" s="181">
        <v>94.543000000000006</v>
      </c>
      <c r="E98" s="181">
        <v>93.537999999999997</v>
      </c>
      <c r="F98" s="181">
        <v>94.861999999999995</v>
      </c>
      <c r="G98" s="181">
        <v>95.248999999999995</v>
      </c>
      <c r="H98" s="181">
        <v>100.807</v>
      </c>
      <c r="I98" s="181">
        <v>99.703999999999994</v>
      </c>
      <c r="J98" s="181">
        <v>97.284000000000006</v>
      </c>
      <c r="K98" s="181">
        <v>95.108000000000004</v>
      </c>
      <c r="L98" s="181">
        <v>93.399000000000001</v>
      </c>
      <c r="M98" s="181">
        <v>96.503</v>
      </c>
    </row>
    <row r="99" spans="1:13">
      <c r="A99" s="95">
        <v>1998</v>
      </c>
      <c r="B99" s="181">
        <v>96.722999999999999</v>
      </c>
      <c r="C99" s="181">
        <v>98.406999999999996</v>
      </c>
      <c r="D99" s="181">
        <v>94.655000000000001</v>
      </c>
      <c r="E99" s="181">
        <v>98.951999999999998</v>
      </c>
      <c r="F99" s="181">
        <v>95.564999999999998</v>
      </c>
      <c r="G99" s="181">
        <v>95.281999999999996</v>
      </c>
      <c r="H99" s="181">
        <v>99.105999999999995</v>
      </c>
      <c r="I99" s="181">
        <v>98.289000000000001</v>
      </c>
      <c r="J99" s="181">
        <v>97.27</v>
      </c>
      <c r="K99" s="181">
        <v>95.415000000000006</v>
      </c>
      <c r="L99" s="181">
        <v>93.997</v>
      </c>
      <c r="M99" s="181">
        <v>97.789000000000001</v>
      </c>
    </row>
    <row r="100" spans="1:13">
      <c r="A100" s="95">
        <v>1999</v>
      </c>
      <c r="B100" s="181">
        <v>97.48</v>
      </c>
      <c r="C100" s="181">
        <v>100.35299999999999</v>
      </c>
      <c r="D100" s="181">
        <v>94.430999999999997</v>
      </c>
      <c r="E100" s="181">
        <v>97.912000000000006</v>
      </c>
      <c r="F100" s="181">
        <v>99.417000000000002</v>
      </c>
      <c r="G100" s="181">
        <v>97.784999999999997</v>
      </c>
      <c r="H100" s="181">
        <v>100.267</v>
      </c>
      <c r="I100" s="181">
        <v>98.774000000000001</v>
      </c>
      <c r="J100" s="181">
        <v>96.665999999999997</v>
      </c>
      <c r="K100" s="181">
        <v>95.602999999999994</v>
      </c>
      <c r="L100" s="181">
        <v>95.718000000000004</v>
      </c>
      <c r="M100" s="181">
        <v>97.278000000000006</v>
      </c>
    </row>
    <row r="101" spans="1:13">
      <c r="A101" s="95">
        <v>2000</v>
      </c>
      <c r="B101" s="181">
        <v>99.346999999999994</v>
      </c>
      <c r="C101" s="181">
        <v>99.695999999999998</v>
      </c>
      <c r="D101" s="181">
        <v>96.069000000000003</v>
      </c>
      <c r="E101" s="181">
        <v>99.77</v>
      </c>
      <c r="F101" s="181">
        <v>99.727000000000004</v>
      </c>
      <c r="G101" s="181">
        <v>97.522999999999996</v>
      </c>
      <c r="H101" s="181">
        <v>98.998999999999995</v>
      </c>
      <c r="I101" s="181">
        <v>100.746</v>
      </c>
      <c r="J101" s="181">
        <v>97.51</v>
      </c>
      <c r="K101" s="181">
        <v>94.998999999999995</v>
      </c>
      <c r="L101" s="181">
        <v>92.453999999999994</v>
      </c>
      <c r="M101" s="181">
        <v>97.266000000000005</v>
      </c>
    </row>
    <row r="102" spans="1:13">
      <c r="A102" s="95">
        <v>2001</v>
      </c>
      <c r="B102" s="181">
        <v>101.224</v>
      </c>
      <c r="C102" s="181">
        <v>98.828000000000003</v>
      </c>
      <c r="D102" s="181">
        <v>99.02</v>
      </c>
      <c r="E102" s="181">
        <v>98.91</v>
      </c>
      <c r="F102" s="181">
        <v>100.379</v>
      </c>
      <c r="G102" s="181">
        <v>96.941999999999993</v>
      </c>
      <c r="H102" s="181">
        <v>99.840999999999994</v>
      </c>
      <c r="I102" s="181">
        <v>99.801000000000002</v>
      </c>
      <c r="J102" s="181">
        <v>98.412999999999997</v>
      </c>
      <c r="K102" s="181">
        <v>96.866</v>
      </c>
      <c r="L102" s="181">
        <v>93.58</v>
      </c>
      <c r="M102" s="181">
        <v>98.087999999999994</v>
      </c>
    </row>
    <row r="103" spans="1:13">
      <c r="A103" s="95">
        <v>2002</v>
      </c>
      <c r="B103" s="181">
        <v>102.334</v>
      </c>
      <c r="C103" s="181">
        <v>98.103999999999999</v>
      </c>
      <c r="D103" s="181">
        <v>100.331</v>
      </c>
      <c r="E103" s="181">
        <v>101.273</v>
      </c>
      <c r="F103" s="181">
        <v>101.404</v>
      </c>
      <c r="G103" s="181">
        <v>99.727999999999994</v>
      </c>
      <c r="H103" s="181">
        <v>102.551</v>
      </c>
      <c r="I103" s="181">
        <v>101.399</v>
      </c>
      <c r="J103" s="181">
        <v>97.802000000000007</v>
      </c>
      <c r="K103" s="181">
        <v>97.283000000000001</v>
      </c>
      <c r="L103" s="181">
        <v>97.516000000000005</v>
      </c>
      <c r="M103" s="181">
        <v>99.114999999999995</v>
      </c>
    </row>
    <row r="104" spans="1:13">
      <c r="A104" s="95">
        <v>2003</v>
      </c>
      <c r="B104" s="181">
        <v>101.822</v>
      </c>
      <c r="C104" s="181">
        <v>98.798000000000002</v>
      </c>
      <c r="D104" s="181">
        <v>100.301</v>
      </c>
      <c r="E104" s="181">
        <v>100.426</v>
      </c>
      <c r="F104" s="181">
        <v>99.228999999999999</v>
      </c>
      <c r="G104" s="181">
        <v>100.136</v>
      </c>
      <c r="H104" s="181">
        <v>99.762</v>
      </c>
      <c r="I104" s="181">
        <v>100.801</v>
      </c>
      <c r="J104" s="181">
        <v>98.822000000000003</v>
      </c>
      <c r="K104" s="181">
        <v>97.272999999999996</v>
      </c>
      <c r="L104" s="181">
        <v>94.73</v>
      </c>
      <c r="M104" s="181">
        <v>99.433000000000007</v>
      </c>
    </row>
    <row r="105" spans="1:13">
      <c r="A105" s="95">
        <v>2004</v>
      </c>
      <c r="B105" s="181">
        <v>101.572</v>
      </c>
      <c r="C105" s="181">
        <v>99.834000000000003</v>
      </c>
      <c r="D105" s="181">
        <v>99.885999999999996</v>
      </c>
      <c r="E105" s="181">
        <v>96.647999999999996</v>
      </c>
      <c r="F105" s="181">
        <v>99.77</v>
      </c>
      <c r="G105" s="181">
        <v>98.421000000000006</v>
      </c>
      <c r="H105" s="181">
        <v>99.218000000000004</v>
      </c>
      <c r="I105" s="181">
        <v>100.79900000000001</v>
      </c>
      <c r="J105" s="181">
        <v>99.07</v>
      </c>
      <c r="K105" s="181">
        <v>97.838999999999999</v>
      </c>
      <c r="L105" s="181">
        <v>99.736000000000004</v>
      </c>
      <c r="M105" s="181">
        <v>99.278000000000006</v>
      </c>
    </row>
    <row r="106" spans="1:13">
      <c r="A106" s="95">
        <v>2005</v>
      </c>
      <c r="B106" s="181">
        <v>99.195999999999998</v>
      </c>
      <c r="C106" s="181">
        <v>101.93899999999999</v>
      </c>
      <c r="D106" s="181">
        <v>100.33799999999999</v>
      </c>
      <c r="E106" s="181">
        <v>102.43300000000001</v>
      </c>
      <c r="F106" s="181">
        <v>102.001</v>
      </c>
      <c r="G106" s="181">
        <v>100.003</v>
      </c>
      <c r="H106" s="181">
        <v>100.17100000000001</v>
      </c>
      <c r="I106" s="181">
        <v>100.363</v>
      </c>
      <c r="J106" s="181">
        <v>99.114000000000004</v>
      </c>
      <c r="K106" s="181">
        <v>98.242999999999995</v>
      </c>
      <c r="L106" s="181">
        <v>97.736000000000004</v>
      </c>
      <c r="M106" s="181">
        <v>100.879</v>
      </c>
    </row>
    <row r="107" spans="1:13">
      <c r="A107" s="95">
        <v>2006</v>
      </c>
      <c r="B107" s="181">
        <v>99.953000000000003</v>
      </c>
      <c r="C107" s="181">
        <v>99.173000000000002</v>
      </c>
      <c r="D107" s="181">
        <v>99.195999999999998</v>
      </c>
      <c r="E107" s="181">
        <v>98.694999999999993</v>
      </c>
      <c r="F107" s="181">
        <v>99.197000000000003</v>
      </c>
      <c r="G107" s="181">
        <v>100.90900000000001</v>
      </c>
      <c r="H107" s="181">
        <v>98.650999999999996</v>
      </c>
      <c r="I107" s="181">
        <v>100.94499999999999</v>
      </c>
      <c r="J107" s="181">
        <v>99.372</v>
      </c>
      <c r="K107" s="181">
        <v>98.569000000000003</v>
      </c>
      <c r="L107" s="181">
        <v>100.05500000000001</v>
      </c>
      <c r="M107" s="181">
        <v>99.63</v>
      </c>
    </row>
    <row r="108" spans="1:13">
      <c r="A108" s="95">
        <v>2007</v>
      </c>
      <c r="B108" s="181">
        <v>100</v>
      </c>
      <c r="C108" s="181">
        <v>100</v>
      </c>
      <c r="D108" s="181">
        <v>100</v>
      </c>
      <c r="E108" s="181">
        <v>100</v>
      </c>
      <c r="F108" s="181">
        <v>100</v>
      </c>
      <c r="G108" s="181">
        <v>100</v>
      </c>
      <c r="H108" s="181">
        <v>100</v>
      </c>
      <c r="I108" s="181">
        <v>100</v>
      </c>
      <c r="J108" s="181">
        <v>100</v>
      </c>
      <c r="K108" s="181">
        <v>100</v>
      </c>
      <c r="L108" s="181">
        <v>100</v>
      </c>
      <c r="M108" s="181">
        <v>100</v>
      </c>
    </row>
    <row r="109" spans="1:13">
      <c r="A109" s="95">
        <v>2008</v>
      </c>
      <c r="B109" s="181">
        <v>98.849000000000004</v>
      </c>
      <c r="C109" s="181">
        <v>101.38500000000001</v>
      </c>
      <c r="D109" s="181">
        <v>102.45699999999999</v>
      </c>
      <c r="E109" s="181">
        <v>100.584</v>
      </c>
      <c r="F109" s="181">
        <v>100.58799999999999</v>
      </c>
      <c r="G109" s="181">
        <v>100.512</v>
      </c>
      <c r="H109" s="181">
        <v>101.304</v>
      </c>
      <c r="I109" s="181">
        <v>99.319000000000003</v>
      </c>
      <c r="J109" s="181">
        <v>100.512</v>
      </c>
      <c r="K109" s="181">
        <v>101.26600000000001</v>
      </c>
      <c r="L109" s="181">
        <v>97.792000000000002</v>
      </c>
      <c r="M109" s="181">
        <v>100.078</v>
      </c>
    </row>
    <row r="110" spans="1:13">
      <c r="A110" s="95">
        <v>2009</v>
      </c>
      <c r="B110" s="181">
        <v>100.268</v>
      </c>
      <c r="C110" s="181">
        <v>100.626</v>
      </c>
      <c r="D110" s="181">
        <v>104.04600000000001</v>
      </c>
      <c r="E110" s="181">
        <v>97.54</v>
      </c>
      <c r="F110" s="181">
        <v>102.675</v>
      </c>
      <c r="G110" s="181">
        <v>99.891000000000005</v>
      </c>
      <c r="H110" s="181">
        <v>101.123</v>
      </c>
      <c r="I110" s="181">
        <v>99.075000000000003</v>
      </c>
      <c r="J110" s="181">
        <v>101.46</v>
      </c>
      <c r="K110" s="181">
        <v>99.88</v>
      </c>
      <c r="L110" s="181">
        <v>99.82</v>
      </c>
      <c r="M110" s="181">
        <v>101.2</v>
      </c>
    </row>
    <row r="111" spans="1:13">
      <c r="A111" s="95">
        <v>2010</v>
      </c>
      <c r="B111" s="181">
        <v>102.822</v>
      </c>
      <c r="C111" s="181">
        <v>101.703</v>
      </c>
      <c r="D111" s="181">
        <v>101.91200000000001</v>
      </c>
      <c r="E111" s="181">
        <v>104.235</v>
      </c>
      <c r="F111" s="181">
        <v>102.443</v>
      </c>
      <c r="G111" s="181">
        <v>99.608000000000004</v>
      </c>
      <c r="H111" s="181">
        <v>101.47499999999999</v>
      </c>
      <c r="I111" s="181">
        <v>100.295</v>
      </c>
      <c r="J111" s="181">
        <v>102.562</v>
      </c>
      <c r="K111" s="181">
        <v>100.931</v>
      </c>
      <c r="L111" s="181">
        <v>100.364</v>
      </c>
      <c r="M111" s="181">
        <v>100.21599999999999</v>
      </c>
    </row>
    <row r="112" spans="1:13">
      <c r="A112" s="95">
        <v>2011</v>
      </c>
      <c r="B112" s="181">
        <v>102.467</v>
      </c>
      <c r="C112" s="181">
        <v>103.992</v>
      </c>
      <c r="D112" s="181">
        <v>102.41200000000001</v>
      </c>
      <c r="E112" s="181">
        <v>103.673</v>
      </c>
      <c r="F112" s="181">
        <v>101.711</v>
      </c>
      <c r="G112" s="181">
        <v>101.744</v>
      </c>
      <c r="H112" s="181">
        <v>101.196</v>
      </c>
      <c r="I112" s="181">
        <v>0</v>
      </c>
      <c r="J112" s="181">
        <v>102.80800000000001</v>
      </c>
      <c r="K112" s="181">
        <v>100.679</v>
      </c>
      <c r="L112" s="181">
        <v>97.918999999999997</v>
      </c>
      <c r="M112" s="181">
        <v>100.658</v>
      </c>
    </row>
    <row r="113" spans="1:14">
      <c r="A113" s="95">
        <v>2012</v>
      </c>
      <c r="B113" s="181">
        <v>104.142</v>
      </c>
      <c r="C113" s="181">
        <v>100.37</v>
      </c>
      <c r="D113" s="181">
        <v>102.742</v>
      </c>
      <c r="E113" s="181">
        <v>104.124</v>
      </c>
      <c r="F113" s="181">
        <v>102.361</v>
      </c>
      <c r="G113" s="181">
        <v>100.47499999999999</v>
      </c>
      <c r="H113" s="181">
        <v>101.61799999999999</v>
      </c>
      <c r="I113" s="181">
        <v>0</v>
      </c>
      <c r="J113" s="181">
        <v>101.911</v>
      </c>
      <c r="K113" s="181">
        <v>102.107</v>
      </c>
      <c r="L113" s="181">
        <v>100.58799999999999</v>
      </c>
      <c r="M113" s="181">
        <v>99.742999999999995</v>
      </c>
    </row>
    <row r="115" spans="1:14">
      <c r="A115" s="349" t="s">
        <v>92</v>
      </c>
      <c r="B115" s="349"/>
      <c r="C115" s="349"/>
      <c r="D115" s="349"/>
      <c r="E115" s="349"/>
      <c r="F115" s="349"/>
      <c r="G115" s="349"/>
      <c r="H115" s="349"/>
      <c r="I115" s="349"/>
      <c r="J115" s="349"/>
      <c r="K115" s="349"/>
    </row>
    <row r="116" spans="1:14">
      <c r="A116" s="349"/>
      <c r="B116" s="349"/>
      <c r="C116" s="349"/>
      <c r="D116" s="349"/>
      <c r="E116" s="349"/>
      <c r="F116" s="349"/>
      <c r="G116" s="349"/>
      <c r="H116" s="349"/>
      <c r="I116" s="349"/>
      <c r="J116" s="349"/>
      <c r="K116" s="349"/>
    </row>
    <row r="117" spans="1:14">
      <c r="A117" s="129"/>
      <c r="B117" s="129"/>
      <c r="C117" s="129"/>
      <c r="D117" s="129"/>
      <c r="E117" s="129"/>
      <c r="F117" s="129"/>
      <c r="G117" s="129"/>
      <c r="H117" s="129"/>
      <c r="I117" s="129"/>
      <c r="J117" s="129"/>
      <c r="K117" s="129"/>
    </row>
    <row r="123" spans="1:14">
      <c r="B123" s="144"/>
      <c r="C123" s="144"/>
      <c r="D123" s="144"/>
      <c r="E123" s="144"/>
      <c r="F123" s="144"/>
      <c r="G123" s="144"/>
      <c r="H123" s="144"/>
      <c r="I123" s="144"/>
      <c r="J123" s="144"/>
      <c r="K123" s="144"/>
      <c r="L123" s="144"/>
      <c r="M123" s="144"/>
      <c r="N123" s="144"/>
    </row>
    <row r="127" spans="1:14">
      <c r="A127" s="35"/>
    </row>
    <row r="163" spans="1:1">
      <c r="A163" s="35"/>
    </row>
    <row r="199" spans="1:1">
      <c r="A199" s="35"/>
    </row>
  </sheetData>
  <mergeCells count="2">
    <mergeCell ref="A115:K116"/>
    <mergeCell ref="A86:K87"/>
  </mergeCells>
  <pageMargins left="0.7" right="0.7" top="0.75" bottom="0.75" header="0.3" footer="0.3"/>
  <pageSetup orientation="portrait" horizontalDpi="0" verticalDpi="0" r:id="rId1"/>
</worksheet>
</file>

<file path=xl/worksheets/sheet31.xml><?xml version="1.0" encoding="utf-8"?>
<worksheet xmlns="http://schemas.openxmlformats.org/spreadsheetml/2006/main" xmlns:r="http://schemas.openxmlformats.org/officeDocument/2006/relationships">
  <dimension ref="A1:O78"/>
  <sheetViews>
    <sheetView zoomScale="90" zoomScaleNormal="90" workbookViewId="0">
      <selection activeCell="P32" sqref="P32"/>
    </sheetView>
  </sheetViews>
  <sheetFormatPr defaultRowHeight="15"/>
  <cols>
    <col min="1" max="1" width="9.140625" style="95"/>
    <col min="2" max="2" width="18.140625" style="95" customWidth="1"/>
    <col min="3" max="3" width="17.7109375" style="95" customWidth="1"/>
    <col min="4" max="4" width="17.140625" style="95" customWidth="1"/>
    <col min="5" max="5" width="18.42578125" style="95" customWidth="1"/>
    <col min="6" max="6" width="14" style="95" customWidth="1"/>
    <col min="7" max="7" width="16.5703125" style="95" customWidth="1"/>
    <col min="8" max="8" width="16.7109375" style="95" customWidth="1"/>
    <col min="9" max="9" width="18" style="95" customWidth="1"/>
    <col min="10" max="10" width="14.140625" style="95" customWidth="1"/>
    <col min="11" max="11" width="13.85546875" style="95" customWidth="1"/>
    <col min="12" max="12" width="15" style="95" customWidth="1"/>
    <col min="13" max="13" width="14.28515625" style="95" customWidth="1"/>
    <col min="14" max="16384" width="9.140625" style="95"/>
  </cols>
  <sheetData>
    <row r="1" spans="1:15">
      <c r="A1" s="23" t="s">
        <v>290</v>
      </c>
      <c r="B1" s="3"/>
      <c r="C1" s="3"/>
      <c r="D1" s="3"/>
      <c r="E1" s="3"/>
      <c r="F1" s="3"/>
      <c r="G1" s="3"/>
      <c r="H1" s="3"/>
      <c r="I1" s="3"/>
      <c r="J1" s="3"/>
      <c r="K1" s="3"/>
      <c r="L1" s="99"/>
      <c r="M1" s="99"/>
      <c r="N1" s="99"/>
    </row>
    <row r="2" spans="1:15" ht="60">
      <c r="A2" s="14"/>
      <c r="B2" s="130" t="s">
        <v>74</v>
      </c>
      <c r="C2" s="130" t="s">
        <v>66</v>
      </c>
      <c r="D2" s="130" t="s">
        <v>67</v>
      </c>
      <c r="E2" s="130" t="s">
        <v>68</v>
      </c>
      <c r="F2" s="130" t="s">
        <v>69</v>
      </c>
      <c r="G2" s="130" t="s">
        <v>70</v>
      </c>
      <c r="H2" s="130" t="s">
        <v>71</v>
      </c>
      <c r="I2" s="130" t="s">
        <v>76</v>
      </c>
      <c r="J2" s="130" t="s">
        <v>72</v>
      </c>
      <c r="K2" s="130" t="s">
        <v>73</v>
      </c>
      <c r="L2" s="74" t="s">
        <v>149</v>
      </c>
      <c r="M2" s="74" t="s">
        <v>148</v>
      </c>
      <c r="N2" s="298" t="s">
        <v>409</v>
      </c>
      <c r="O2" s="99"/>
    </row>
    <row r="3" spans="1:15">
      <c r="A3" s="5">
        <v>1990</v>
      </c>
      <c r="B3" s="182">
        <v>67.915999999999997</v>
      </c>
      <c r="C3" s="182">
        <v>70.004000000000005</v>
      </c>
      <c r="D3" s="182">
        <v>104.797</v>
      </c>
      <c r="E3" s="182">
        <v>116.227</v>
      </c>
      <c r="F3" s="182">
        <v>160.535</v>
      </c>
      <c r="G3" s="182">
        <v>94.200999999999993</v>
      </c>
      <c r="H3" s="182">
        <v>107.76600000000001</v>
      </c>
      <c r="I3" s="182">
        <v>86.266999999999996</v>
      </c>
      <c r="J3" s="182">
        <v>61.067</v>
      </c>
      <c r="K3" s="182">
        <v>60.524000000000001</v>
      </c>
      <c r="L3" s="182">
        <v>107.372</v>
      </c>
      <c r="M3" s="182">
        <v>53.463000000000001</v>
      </c>
      <c r="N3" s="301">
        <v>95.317999999999998</v>
      </c>
      <c r="O3" s="99"/>
    </row>
    <row r="4" spans="1:15">
      <c r="A4" s="5">
        <v>1991</v>
      </c>
      <c r="B4" s="182">
        <v>70.665000000000006</v>
      </c>
      <c r="C4" s="182">
        <v>65.004999999999995</v>
      </c>
      <c r="D4" s="182">
        <v>90.540999999999997</v>
      </c>
      <c r="E4" s="182">
        <v>100.08199999999999</v>
      </c>
      <c r="F4" s="182">
        <v>167.33199999999999</v>
      </c>
      <c r="G4" s="182">
        <v>99.677000000000007</v>
      </c>
      <c r="H4" s="182">
        <v>113.73</v>
      </c>
      <c r="I4" s="182">
        <v>86.510999999999996</v>
      </c>
      <c r="J4" s="182">
        <v>63.968000000000004</v>
      </c>
      <c r="K4" s="182">
        <v>60.225000000000001</v>
      </c>
      <c r="L4" s="182">
        <v>101.84</v>
      </c>
      <c r="M4" s="182">
        <v>54.070999999999998</v>
      </c>
      <c r="N4" s="301">
        <v>92.68</v>
      </c>
      <c r="O4" s="99"/>
    </row>
    <row r="5" spans="1:15">
      <c r="A5" s="5">
        <v>1992</v>
      </c>
      <c r="B5" s="182">
        <v>61.573</v>
      </c>
      <c r="C5" s="182">
        <v>67.674000000000007</v>
      </c>
      <c r="D5" s="182">
        <v>91.21</v>
      </c>
      <c r="E5" s="182">
        <v>101.194</v>
      </c>
      <c r="F5" s="182">
        <v>188.09100000000001</v>
      </c>
      <c r="G5" s="182">
        <v>99.343999999999994</v>
      </c>
      <c r="H5" s="182">
        <v>105.447</v>
      </c>
      <c r="I5" s="182">
        <v>82.697000000000003</v>
      </c>
      <c r="J5" s="182">
        <v>65.385000000000005</v>
      </c>
      <c r="K5" s="182">
        <v>64.161000000000001</v>
      </c>
      <c r="L5" s="182">
        <v>110.931</v>
      </c>
      <c r="M5" s="182">
        <v>59.485999999999997</v>
      </c>
      <c r="N5" s="301">
        <v>93.265000000000001</v>
      </c>
      <c r="O5" s="99"/>
    </row>
    <row r="6" spans="1:15">
      <c r="A6" s="5">
        <v>1993</v>
      </c>
      <c r="B6" s="182">
        <v>64.685000000000002</v>
      </c>
      <c r="C6" s="182">
        <v>70.194999999999993</v>
      </c>
      <c r="D6" s="182">
        <v>93.013999999999996</v>
      </c>
      <c r="E6" s="182">
        <v>91.058000000000007</v>
      </c>
      <c r="F6" s="182">
        <v>200.27799999999999</v>
      </c>
      <c r="G6" s="182">
        <v>103.48699999999999</v>
      </c>
      <c r="H6" s="182">
        <v>118.84699999999999</v>
      </c>
      <c r="I6" s="182">
        <v>83.546000000000006</v>
      </c>
      <c r="J6" s="182">
        <v>62.902999999999999</v>
      </c>
      <c r="K6" s="182">
        <v>70.808000000000007</v>
      </c>
      <c r="L6" s="182">
        <v>112.73099999999999</v>
      </c>
      <c r="M6" s="182">
        <v>63.646000000000001</v>
      </c>
      <c r="N6" s="301">
        <v>94.227999999999994</v>
      </c>
      <c r="O6" s="99"/>
    </row>
    <row r="7" spans="1:15">
      <c r="A7" s="5">
        <v>1994</v>
      </c>
      <c r="B7" s="182">
        <v>68.108999999999995</v>
      </c>
      <c r="C7" s="182">
        <v>68.870999999999995</v>
      </c>
      <c r="D7" s="182">
        <v>77.891999999999996</v>
      </c>
      <c r="E7" s="182">
        <v>82.798000000000002</v>
      </c>
      <c r="F7" s="182">
        <v>196.215</v>
      </c>
      <c r="G7" s="182">
        <v>104.505</v>
      </c>
      <c r="H7" s="182">
        <v>114.95399999999999</v>
      </c>
      <c r="I7" s="182">
        <v>87.83</v>
      </c>
      <c r="J7" s="182">
        <v>59.518000000000001</v>
      </c>
      <c r="K7" s="182">
        <v>73.453000000000003</v>
      </c>
      <c r="L7" s="182">
        <v>122.73399999999999</v>
      </c>
      <c r="M7" s="182">
        <v>65.769000000000005</v>
      </c>
      <c r="N7" s="301">
        <v>96.588999999999999</v>
      </c>
      <c r="O7" s="99"/>
    </row>
    <row r="8" spans="1:15">
      <c r="A8" s="5">
        <v>1995</v>
      </c>
      <c r="B8" s="182">
        <v>70.844999999999999</v>
      </c>
      <c r="C8" s="182">
        <v>67.540999999999997</v>
      </c>
      <c r="D8" s="182">
        <v>69.774000000000001</v>
      </c>
      <c r="E8" s="182">
        <v>87.256</v>
      </c>
      <c r="F8" s="182">
        <v>191.12</v>
      </c>
      <c r="G8" s="182">
        <v>105.43</v>
      </c>
      <c r="H8" s="182">
        <v>119.09099999999999</v>
      </c>
      <c r="I8" s="182">
        <v>92.679000000000002</v>
      </c>
      <c r="J8" s="182">
        <v>57.667000000000002</v>
      </c>
      <c r="K8" s="182">
        <v>70.19</v>
      </c>
      <c r="L8" s="182">
        <v>126.547</v>
      </c>
      <c r="M8" s="182">
        <v>66.915000000000006</v>
      </c>
      <c r="N8" s="301">
        <v>96.984999999999999</v>
      </c>
      <c r="O8" s="99"/>
    </row>
    <row r="9" spans="1:15">
      <c r="A9" s="5">
        <v>1996</v>
      </c>
      <c r="B9" s="182">
        <v>73.510999999999996</v>
      </c>
      <c r="C9" s="182">
        <v>72.087000000000003</v>
      </c>
      <c r="D9" s="182">
        <v>72.138999999999996</v>
      </c>
      <c r="E9" s="182">
        <v>88.204999999999998</v>
      </c>
      <c r="F9" s="182">
        <v>182.25</v>
      </c>
      <c r="G9" s="182">
        <v>107.426</v>
      </c>
      <c r="H9" s="182">
        <v>114.004</v>
      </c>
      <c r="I9" s="182">
        <v>95.677000000000007</v>
      </c>
      <c r="J9" s="182">
        <v>57.628</v>
      </c>
      <c r="K9" s="182">
        <v>71.744</v>
      </c>
      <c r="L9" s="182">
        <v>136.44</v>
      </c>
      <c r="M9" s="182">
        <v>69.944000000000003</v>
      </c>
      <c r="N9" s="301">
        <v>96.052999999999997</v>
      </c>
      <c r="O9" s="99"/>
    </row>
    <row r="10" spans="1:15">
      <c r="A10" s="5">
        <v>1997</v>
      </c>
      <c r="B10" s="182">
        <v>68.435000000000002</v>
      </c>
      <c r="C10" s="182">
        <v>73.242000000000004</v>
      </c>
      <c r="D10" s="182">
        <v>80.471999999999994</v>
      </c>
      <c r="E10" s="182">
        <v>109.04</v>
      </c>
      <c r="F10" s="182">
        <v>175.51</v>
      </c>
      <c r="G10" s="182">
        <v>103.405</v>
      </c>
      <c r="H10" s="182">
        <v>110.30800000000001</v>
      </c>
      <c r="I10" s="182">
        <v>97.435000000000002</v>
      </c>
      <c r="J10" s="182">
        <v>62.783999999999999</v>
      </c>
      <c r="K10" s="182">
        <v>74.444000000000003</v>
      </c>
      <c r="L10" s="182">
        <v>145.416</v>
      </c>
      <c r="M10" s="182">
        <v>67.156000000000006</v>
      </c>
      <c r="N10" s="301">
        <v>96.858000000000004</v>
      </c>
      <c r="O10" s="99"/>
    </row>
    <row r="11" spans="1:15">
      <c r="A11" s="5">
        <v>1998</v>
      </c>
      <c r="B11" s="182">
        <v>75.063999999999993</v>
      </c>
      <c r="C11" s="182">
        <v>76.795000000000002</v>
      </c>
      <c r="D11" s="182">
        <v>74.569999999999993</v>
      </c>
      <c r="E11" s="182">
        <v>97.754000000000005</v>
      </c>
      <c r="F11" s="182">
        <v>176.01400000000001</v>
      </c>
      <c r="G11" s="182">
        <v>106.71299999999999</v>
      </c>
      <c r="H11" s="182">
        <v>115.27800000000001</v>
      </c>
      <c r="I11" s="182">
        <v>96.113</v>
      </c>
      <c r="J11" s="182">
        <v>67.596999999999994</v>
      </c>
      <c r="K11" s="182">
        <v>76.861000000000004</v>
      </c>
      <c r="L11" s="182">
        <v>162.01599999999999</v>
      </c>
      <c r="M11" s="182">
        <v>71.504999999999995</v>
      </c>
      <c r="N11" s="301">
        <v>97.53</v>
      </c>
      <c r="O11" s="99"/>
    </row>
    <row r="12" spans="1:15">
      <c r="A12" s="5">
        <v>1999</v>
      </c>
      <c r="B12" s="182">
        <v>84.022000000000006</v>
      </c>
      <c r="C12" s="182">
        <v>72.828999999999994</v>
      </c>
      <c r="D12" s="182">
        <v>79.013999999999996</v>
      </c>
      <c r="E12" s="182">
        <v>107.04600000000001</v>
      </c>
      <c r="F12" s="182">
        <v>171.47200000000001</v>
      </c>
      <c r="G12" s="182">
        <v>113.223</v>
      </c>
      <c r="H12" s="182">
        <v>107.566</v>
      </c>
      <c r="I12" s="182">
        <v>98.305000000000007</v>
      </c>
      <c r="J12" s="182">
        <v>69.465000000000003</v>
      </c>
      <c r="K12" s="182">
        <v>84.757000000000005</v>
      </c>
      <c r="L12" s="182">
        <v>158.17400000000001</v>
      </c>
      <c r="M12" s="182">
        <v>73.308000000000007</v>
      </c>
      <c r="N12" s="301">
        <v>99.817999999999998</v>
      </c>
      <c r="O12" s="99"/>
    </row>
    <row r="13" spans="1:15">
      <c r="A13" s="5">
        <v>2000</v>
      </c>
      <c r="B13" s="182">
        <v>84.241</v>
      </c>
      <c r="C13" s="182">
        <v>81.823999999999998</v>
      </c>
      <c r="D13" s="182">
        <v>81.984999999999999</v>
      </c>
      <c r="E13" s="182">
        <v>122.303</v>
      </c>
      <c r="F13" s="182">
        <v>161.16300000000001</v>
      </c>
      <c r="G13" s="182">
        <v>120.256</v>
      </c>
      <c r="H13" s="182">
        <v>113.74299999999999</v>
      </c>
      <c r="I13" s="182">
        <v>97.016000000000005</v>
      </c>
      <c r="J13" s="182">
        <v>74.227000000000004</v>
      </c>
      <c r="K13" s="182">
        <v>90.718000000000004</v>
      </c>
      <c r="L13" s="182">
        <v>154.30699999999999</v>
      </c>
      <c r="M13" s="182">
        <v>77.78</v>
      </c>
      <c r="N13" s="301">
        <v>101.74</v>
      </c>
      <c r="O13" s="99"/>
    </row>
    <row r="14" spans="1:15">
      <c r="A14" s="5">
        <v>2001</v>
      </c>
      <c r="B14" s="182">
        <v>79.393000000000001</v>
      </c>
      <c r="C14" s="182">
        <v>93.975999999999999</v>
      </c>
      <c r="D14" s="182">
        <v>96.688000000000002</v>
      </c>
      <c r="E14" s="182">
        <v>134.34899999999999</v>
      </c>
      <c r="F14" s="182">
        <v>144.84</v>
      </c>
      <c r="G14" s="182">
        <v>123.489</v>
      </c>
      <c r="H14" s="182">
        <v>117.27500000000001</v>
      </c>
      <c r="I14" s="182">
        <v>91.984999999999999</v>
      </c>
      <c r="J14" s="182">
        <v>77.992999999999995</v>
      </c>
      <c r="K14" s="182">
        <v>87.578000000000003</v>
      </c>
      <c r="L14" s="182">
        <v>172.08699999999999</v>
      </c>
      <c r="M14" s="182">
        <v>79.778999999999996</v>
      </c>
      <c r="N14" s="301">
        <v>101.724</v>
      </c>
      <c r="O14" s="99"/>
    </row>
    <row r="15" spans="1:15">
      <c r="A15" s="5">
        <v>2002</v>
      </c>
      <c r="B15" s="182">
        <v>70.998000000000005</v>
      </c>
      <c r="C15" s="182">
        <v>99.155000000000001</v>
      </c>
      <c r="D15" s="182">
        <v>96.866</v>
      </c>
      <c r="E15" s="182">
        <v>132.697</v>
      </c>
      <c r="F15" s="182">
        <v>145.904</v>
      </c>
      <c r="G15" s="182">
        <v>119.925</v>
      </c>
      <c r="H15" s="182">
        <v>114.31100000000001</v>
      </c>
      <c r="I15" s="182">
        <v>98.355000000000004</v>
      </c>
      <c r="J15" s="182">
        <v>88.846999999999994</v>
      </c>
      <c r="K15" s="182">
        <v>97.307000000000002</v>
      </c>
      <c r="L15" s="182">
        <v>161.934</v>
      </c>
      <c r="M15" s="182">
        <v>82.319000000000003</v>
      </c>
      <c r="N15" s="301">
        <v>102.875</v>
      </c>
      <c r="O15" s="99"/>
    </row>
    <row r="16" spans="1:15">
      <c r="A16" s="5">
        <v>2003</v>
      </c>
      <c r="B16" s="182">
        <v>81.956999999999994</v>
      </c>
      <c r="C16" s="182">
        <v>93.97</v>
      </c>
      <c r="D16" s="182">
        <v>99.525000000000006</v>
      </c>
      <c r="E16" s="182">
        <v>127.062</v>
      </c>
      <c r="F16" s="182">
        <v>138.773</v>
      </c>
      <c r="G16" s="182">
        <v>129.69</v>
      </c>
      <c r="H16" s="182">
        <v>116.735</v>
      </c>
      <c r="I16" s="182">
        <v>96.183000000000007</v>
      </c>
      <c r="J16" s="182">
        <v>89.593000000000004</v>
      </c>
      <c r="K16" s="182">
        <v>96.71</v>
      </c>
      <c r="L16" s="182">
        <v>152.959</v>
      </c>
      <c r="M16" s="182">
        <v>84.555000000000007</v>
      </c>
      <c r="N16" s="301">
        <v>102.536</v>
      </c>
      <c r="O16" s="99"/>
    </row>
    <row r="17" spans="1:15">
      <c r="A17" s="5">
        <v>2004</v>
      </c>
      <c r="B17" s="182">
        <v>90.8</v>
      </c>
      <c r="C17" s="182">
        <v>101.56699999999999</v>
      </c>
      <c r="D17" s="182">
        <v>101.27</v>
      </c>
      <c r="E17" s="182">
        <v>128.821</v>
      </c>
      <c r="F17" s="182">
        <v>127.86199999999999</v>
      </c>
      <c r="G17" s="182">
        <v>126.86199999999999</v>
      </c>
      <c r="H17" s="182">
        <v>117.85599999999999</v>
      </c>
      <c r="I17" s="182">
        <v>93.7</v>
      </c>
      <c r="J17" s="182">
        <v>91.164000000000001</v>
      </c>
      <c r="K17" s="182">
        <v>98.914000000000001</v>
      </c>
      <c r="L17" s="182">
        <v>135.58500000000001</v>
      </c>
      <c r="M17" s="182">
        <v>88.659000000000006</v>
      </c>
      <c r="N17" s="301">
        <v>101.995</v>
      </c>
      <c r="O17" s="99"/>
    </row>
    <row r="18" spans="1:15">
      <c r="A18" s="5">
        <v>2005</v>
      </c>
      <c r="B18" s="182">
        <v>95.539000000000001</v>
      </c>
      <c r="C18" s="182">
        <v>101.807</v>
      </c>
      <c r="D18" s="182">
        <v>93.320999999999998</v>
      </c>
      <c r="E18" s="182">
        <v>128.76900000000001</v>
      </c>
      <c r="F18" s="182">
        <v>112.991</v>
      </c>
      <c r="G18" s="182">
        <v>117.069</v>
      </c>
      <c r="H18" s="182">
        <v>122.053</v>
      </c>
      <c r="I18" s="182">
        <v>97.653999999999996</v>
      </c>
      <c r="J18" s="182">
        <v>97.069000000000003</v>
      </c>
      <c r="K18" s="182">
        <v>104.11499999999999</v>
      </c>
      <c r="L18" s="182">
        <v>118.84699999999999</v>
      </c>
      <c r="M18" s="182">
        <v>97.292000000000002</v>
      </c>
      <c r="N18" s="301">
        <v>102.07599999999999</v>
      </c>
      <c r="O18" s="99"/>
    </row>
    <row r="19" spans="1:15">
      <c r="A19" s="5">
        <v>2006</v>
      </c>
      <c r="B19" s="182">
        <v>97.962000000000003</v>
      </c>
      <c r="C19" s="182">
        <v>104.96299999999999</v>
      </c>
      <c r="D19" s="182">
        <v>97.658000000000001</v>
      </c>
      <c r="E19" s="182">
        <v>107.523</v>
      </c>
      <c r="F19" s="182">
        <v>105.834</v>
      </c>
      <c r="G19" s="182">
        <v>106.015</v>
      </c>
      <c r="H19" s="182">
        <v>111.343</v>
      </c>
      <c r="I19" s="182">
        <v>95.840999999999994</v>
      </c>
      <c r="J19" s="182">
        <v>100.111</v>
      </c>
      <c r="K19" s="182">
        <v>98.001000000000005</v>
      </c>
      <c r="L19" s="182">
        <v>103.929</v>
      </c>
      <c r="M19" s="182">
        <v>97.197999999999993</v>
      </c>
      <c r="N19" s="301">
        <v>101.23</v>
      </c>
      <c r="O19" s="99"/>
    </row>
    <row r="20" spans="1:15">
      <c r="A20" s="5">
        <v>2007</v>
      </c>
      <c r="B20" s="182">
        <v>100</v>
      </c>
      <c r="C20" s="182">
        <v>100</v>
      </c>
      <c r="D20" s="182">
        <v>100</v>
      </c>
      <c r="E20" s="182">
        <v>100</v>
      </c>
      <c r="F20" s="182">
        <v>100</v>
      </c>
      <c r="G20" s="182">
        <v>100</v>
      </c>
      <c r="H20" s="182">
        <v>100</v>
      </c>
      <c r="I20" s="182">
        <v>100</v>
      </c>
      <c r="J20" s="182">
        <v>100</v>
      </c>
      <c r="K20" s="182">
        <v>100</v>
      </c>
      <c r="L20" s="182">
        <v>100</v>
      </c>
      <c r="M20" s="182">
        <v>100</v>
      </c>
      <c r="N20" s="301">
        <v>100</v>
      </c>
      <c r="O20" s="99"/>
    </row>
    <row r="21" spans="1:15">
      <c r="A21" s="5">
        <v>2008</v>
      </c>
      <c r="B21" s="182">
        <v>117.58499999999999</v>
      </c>
      <c r="C21" s="182">
        <v>100.056</v>
      </c>
      <c r="D21" s="182">
        <v>106.57</v>
      </c>
      <c r="E21" s="182">
        <v>91.022999999999996</v>
      </c>
      <c r="F21" s="182">
        <v>90.471999999999994</v>
      </c>
      <c r="G21" s="182">
        <v>90.641999999999996</v>
      </c>
      <c r="H21" s="182">
        <v>97.707999999999998</v>
      </c>
      <c r="I21" s="182">
        <v>102.258</v>
      </c>
      <c r="J21" s="182">
        <v>99.775000000000006</v>
      </c>
      <c r="K21" s="182">
        <v>100.953</v>
      </c>
      <c r="L21" s="182">
        <v>91.698999999999998</v>
      </c>
      <c r="M21" s="182">
        <v>96.091999999999999</v>
      </c>
      <c r="N21" s="301">
        <v>97.802000000000007</v>
      </c>
      <c r="O21" s="99"/>
    </row>
    <row r="22" spans="1:15">
      <c r="A22" s="5">
        <v>2009</v>
      </c>
      <c r="B22" s="182">
        <v>112.30200000000001</v>
      </c>
      <c r="C22" s="182">
        <v>86.569000000000003</v>
      </c>
      <c r="D22" s="182">
        <v>113.06100000000001</v>
      </c>
      <c r="E22" s="182">
        <v>91.997</v>
      </c>
      <c r="F22" s="182">
        <v>87.087999999999994</v>
      </c>
      <c r="G22" s="182">
        <v>66.320999999999998</v>
      </c>
      <c r="H22" s="182">
        <v>80.849999999999994</v>
      </c>
      <c r="I22" s="182">
        <v>96.766000000000005</v>
      </c>
      <c r="J22" s="182">
        <v>95.081999999999994</v>
      </c>
      <c r="K22" s="182">
        <v>93.793000000000006</v>
      </c>
      <c r="L22" s="182">
        <v>98.167000000000002</v>
      </c>
      <c r="M22" s="182">
        <v>84.358000000000004</v>
      </c>
      <c r="N22" s="301">
        <v>95.397000000000006</v>
      </c>
      <c r="O22" s="99"/>
    </row>
    <row r="23" spans="1:15">
      <c r="A23" s="5">
        <v>2010</v>
      </c>
      <c r="B23" s="182">
        <v>109.676</v>
      </c>
      <c r="C23" s="182">
        <v>101.82599999999999</v>
      </c>
      <c r="D23" s="182">
        <v>117.16</v>
      </c>
      <c r="E23" s="182">
        <v>93.293999999999997</v>
      </c>
      <c r="F23" s="182">
        <v>87.94</v>
      </c>
      <c r="G23" s="182">
        <v>72.823999999999998</v>
      </c>
      <c r="H23" s="182">
        <v>91.481999999999999</v>
      </c>
      <c r="I23" s="182">
        <v>95.159000000000006</v>
      </c>
      <c r="J23" s="182">
        <v>94.656000000000006</v>
      </c>
      <c r="K23" s="182">
        <v>105.605</v>
      </c>
      <c r="L23" s="182">
        <v>93.698999999999998</v>
      </c>
      <c r="M23" s="182">
        <v>93.100999999999999</v>
      </c>
      <c r="N23" s="301">
        <v>96.935000000000002</v>
      </c>
      <c r="O23" s="99"/>
    </row>
    <row r="24" spans="1:15">
      <c r="A24" s="5">
        <v>2011</v>
      </c>
      <c r="B24" s="182">
        <v>112.435</v>
      </c>
      <c r="C24" s="182">
        <v>108.673</v>
      </c>
      <c r="D24" s="182">
        <v>118.148</v>
      </c>
      <c r="E24" s="182">
        <v>96.721999999999994</v>
      </c>
      <c r="F24" s="182">
        <v>87.317999999999998</v>
      </c>
      <c r="G24" s="182">
        <v>68.277000000000001</v>
      </c>
      <c r="H24" s="182">
        <v>97.064999999999998</v>
      </c>
      <c r="I24" s="182">
        <v>0</v>
      </c>
      <c r="J24" s="182">
        <v>102.95099999999999</v>
      </c>
      <c r="K24" s="182">
        <v>108.871</v>
      </c>
      <c r="L24" s="182">
        <v>86.46</v>
      </c>
      <c r="M24" s="182">
        <v>88.826999999999998</v>
      </c>
      <c r="N24" s="301">
        <v>98.32</v>
      </c>
      <c r="O24" s="99"/>
    </row>
    <row r="25" spans="1:15">
      <c r="A25" s="5">
        <v>2012</v>
      </c>
      <c r="B25" s="182">
        <v>111.72199999999999</v>
      </c>
      <c r="C25" s="182">
        <v>115.824</v>
      </c>
      <c r="D25" s="182">
        <v>118.134</v>
      </c>
      <c r="E25" s="182">
        <v>93.335999999999999</v>
      </c>
      <c r="F25" s="182">
        <v>80.114999999999995</v>
      </c>
      <c r="G25" s="182">
        <v>56.838999999999999</v>
      </c>
      <c r="H25" s="182">
        <v>91.242999999999995</v>
      </c>
      <c r="I25" s="182">
        <v>0</v>
      </c>
      <c r="J25" s="182">
        <v>109.059</v>
      </c>
      <c r="K25" s="182">
        <v>105.881</v>
      </c>
      <c r="L25" s="182">
        <v>89.27</v>
      </c>
      <c r="M25" s="182">
        <v>91.754000000000005</v>
      </c>
      <c r="N25" s="301">
        <v>97.506</v>
      </c>
      <c r="O25" s="99"/>
    </row>
    <row r="26" spans="1:15">
      <c r="A26" s="5">
        <v>2013</v>
      </c>
      <c r="B26" s="182" t="s">
        <v>34</v>
      </c>
      <c r="C26" s="182" t="s">
        <v>34</v>
      </c>
      <c r="D26" s="182" t="s">
        <v>34</v>
      </c>
      <c r="E26" s="182" t="s">
        <v>34</v>
      </c>
      <c r="F26" s="182" t="s">
        <v>34</v>
      </c>
      <c r="G26" s="182" t="s">
        <v>34</v>
      </c>
      <c r="H26" s="182" t="s">
        <v>34</v>
      </c>
      <c r="I26" s="182" t="s">
        <v>34</v>
      </c>
      <c r="J26" s="182" t="s">
        <v>34</v>
      </c>
      <c r="K26" s="182" t="s">
        <v>34</v>
      </c>
      <c r="L26" s="182" t="s">
        <v>34</v>
      </c>
      <c r="M26" s="182" t="s">
        <v>34</v>
      </c>
      <c r="N26" s="301">
        <v>98.253</v>
      </c>
      <c r="O26" s="99"/>
    </row>
    <row r="49" spans="2:13">
      <c r="B49" s="144"/>
      <c r="C49" s="144"/>
      <c r="D49" s="144"/>
      <c r="E49" s="144"/>
      <c r="F49" s="144"/>
      <c r="G49" s="144"/>
      <c r="H49" s="144"/>
      <c r="I49" s="144"/>
      <c r="J49" s="144"/>
      <c r="K49" s="144"/>
      <c r="L49" s="144"/>
      <c r="M49" s="144"/>
    </row>
    <row r="51" spans="2:13">
      <c r="B51" s="144"/>
      <c r="C51" s="144"/>
      <c r="D51" s="144"/>
      <c r="E51" s="144"/>
      <c r="F51" s="144"/>
      <c r="G51" s="144"/>
      <c r="H51" s="144"/>
      <c r="I51" s="144"/>
      <c r="J51" s="144"/>
      <c r="K51" s="144"/>
      <c r="L51" s="144"/>
      <c r="M51" s="144"/>
    </row>
    <row r="52" spans="2:13">
      <c r="B52" s="144"/>
      <c r="C52" s="144"/>
      <c r="D52" s="144"/>
      <c r="E52" s="144"/>
      <c r="F52" s="144"/>
      <c r="G52" s="144"/>
      <c r="H52" s="144"/>
      <c r="I52" s="144"/>
      <c r="J52" s="144"/>
      <c r="K52" s="144"/>
      <c r="L52" s="144"/>
      <c r="M52" s="144"/>
    </row>
    <row r="53" spans="2:13">
      <c r="B53" s="144"/>
      <c r="C53" s="144"/>
      <c r="D53" s="144"/>
      <c r="E53" s="144"/>
      <c r="F53" s="144"/>
      <c r="G53" s="144"/>
      <c r="H53" s="144"/>
      <c r="I53" s="144"/>
      <c r="J53" s="144"/>
      <c r="K53" s="144"/>
      <c r="L53" s="144"/>
      <c r="M53" s="144"/>
    </row>
    <row r="54" spans="2:13">
      <c r="B54" s="144"/>
      <c r="C54" s="144"/>
      <c r="D54" s="144"/>
      <c r="E54" s="144"/>
      <c r="F54" s="144"/>
      <c r="G54" s="144"/>
      <c r="H54" s="144"/>
      <c r="I54" s="144"/>
      <c r="J54" s="144"/>
      <c r="K54" s="144"/>
      <c r="L54" s="144"/>
      <c r="M54" s="144"/>
    </row>
    <row r="55" spans="2:13">
      <c r="B55" s="144"/>
      <c r="C55" s="144"/>
      <c r="D55" s="144"/>
      <c r="E55" s="144"/>
      <c r="F55" s="144"/>
      <c r="G55" s="144"/>
      <c r="H55" s="144"/>
      <c r="I55" s="144"/>
      <c r="J55" s="144"/>
      <c r="K55" s="144"/>
      <c r="L55" s="144"/>
      <c r="M55" s="144"/>
    </row>
    <row r="56" spans="2:13">
      <c r="B56" s="144"/>
      <c r="C56" s="144"/>
      <c r="D56" s="144"/>
      <c r="E56" s="144"/>
      <c r="F56" s="144"/>
      <c r="G56" s="144"/>
      <c r="H56" s="144"/>
      <c r="I56" s="144"/>
      <c r="J56" s="144"/>
      <c r="K56" s="144"/>
      <c r="L56" s="144"/>
      <c r="M56" s="144"/>
    </row>
    <row r="57" spans="2:13">
      <c r="B57" s="144"/>
      <c r="C57" s="144"/>
      <c r="D57" s="144"/>
      <c r="E57" s="144"/>
      <c r="F57" s="144"/>
      <c r="G57" s="144"/>
      <c r="H57" s="144"/>
      <c r="I57" s="144"/>
      <c r="J57" s="144"/>
      <c r="K57" s="144"/>
      <c r="L57" s="144"/>
      <c r="M57" s="144"/>
    </row>
    <row r="58" spans="2:13">
      <c r="B58" s="144"/>
      <c r="C58" s="144"/>
      <c r="D58" s="144"/>
      <c r="E58" s="144"/>
      <c r="F58" s="144"/>
      <c r="G58" s="144"/>
      <c r="H58" s="144"/>
      <c r="I58" s="144"/>
      <c r="J58" s="144"/>
      <c r="K58" s="144"/>
      <c r="L58" s="144"/>
      <c r="M58" s="144"/>
    </row>
    <row r="59" spans="2:13">
      <c r="B59" s="144"/>
      <c r="C59" s="144"/>
      <c r="D59" s="144"/>
      <c r="E59" s="144"/>
      <c r="F59" s="144"/>
      <c r="G59" s="144"/>
      <c r="H59" s="144"/>
      <c r="I59" s="144"/>
      <c r="J59" s="144"/>
      <c r="K59" s="144"/>
      <c r="L59" s="144"/>
      <c r="M59" s="144"/>
    </row>
    <row r="60" spans="2:13">
      <c r="B60" s="144"/>
      <c r="C60" s="144"/>
      <c r="D60" s="144"/>
      <c r="E60" s="144"/>
      <c r="F60" s="144"/>
      <c r="G60" s="144"/>
      <c r="H60" s="144"/>
      <c r="I60" s="144"/>
      <c r="J60" s="144"/>
      <c r="K60" s="144"/>
      <c r="L60" s="144"/>
      <c r="M60" s="144"/>
    </row>
    <row r="61" spans="2:13">
      <c r="B61" s="144"/>
      <c r="C61" s="144"/>
      <c r="D61" s="144"/>
      <c r="E61" s="144"/>
      <c r="F61" s="144"/>
      <c r="G61" s="144"/>
      <c r="H61" s="144"/>
      <c r="I61" s="144"/>
      <c r="J61" s="144"/>
      <c r="K61" s="144"/>
      <c r="L61" s="144"/>
      <c r="M61" s="144"/>
    </row>
    <row r="62" spans="2:13">
      <c r="B62" s="144"/>
      <c r="C62" s="144"/>
      <c r="D62" s="144"/>
      <c r="E62" s="144"/>
      <c r="F62" s="144"/>
      <c r="G62" s="144"/>
      <c r="H62" s="144"/>
      <c r="I62" s="144"/>
      <c r="J62" s="144"/>
      <c r="K62" s="144"/>
      <c r="L62" s="144"/>
      <c r="M62" s="144"/>
    </row>
    <row r="63" spans="2:13">
      <c r="B63" s="144"/>
      <c r="C63" s="144"/>
      <c r="D63" s="144"/>
      <c r="E63" s="144"/>
      <c r="F63" s="144"/>
      <c r="G63" s="144"/>
      <c r="H63" s="144"/>
      <c r="I63" s="144"/>
      <c r="J63" s="144"/>
      <c r="K63" s="144"/>
      <c r="L63" s="144"/>
      <c r="M63" s="144"/>
    </row>
    <row r="64" spans="2:13">
      <c r="B64" s="144"/>
      <c r="C64" s="144"/>
      <c r="D64" s="144"/>
      <c r="E64" s="144"/>
      <c r="F64" s="144"/>
      <c r="G64" s="144"/>
      <c r="H64" s="144"/>
      <c r="I64" s="144"/>
      <c r="J64" s="144"/>
      <c r="K64" s="144"/>
      <c r="L64" s="144"/>
      <c r="M64" s="144"/>
    </row>
    <row r="65" spans="1:13">
      <c r="B65" s="144"/>
      <c r="C65" s="144"/>
      <c r="D65" s="144"/>
      <c r="E65" s="144"/>
      <c r="F65" s="144"/>
      <c r="G65" s="144"/>
      <c r="H65" s="144"/>
      <c r="I65" s="144"/>
      <c r="J65" s="144"/>
      <c r="K65" s="144"/>
      <c r="L65" s="144"/>
      <c r="M65" s="144"/>
    </row>
    <row r="66" spans="1:13">
      <c r="B66" s="144"/>
      <c r="C66" s="144"/>
      <c r="D66" s="144"/>
      <c r="E66" s="144"/>
      <c r="F66" s="144"/>
      <c r="G66" s="144"/>
      <c r="H66" s="144"/>
      <c r="I66" s="144"/>
      <c r="J66" s="144"/>
      <c r="K66" s="144"/>
      <c r="L66" s="144"/>
      <c r="M66" s="144"/>
    </row>
    <row r="67" spans="1:13">
      <c r="B67" s="144"/>
      <c r="C67" s="144"/>
      <c r="D67" s="144"/>
      <c r="E67" s="144"/>
      <c r="F67" s="144"/>
      <c r="G67" s="144"/>
      <c r="H67" s="144"/>
      <c r="I67" s="144"/>
      <c r="J67" s="144"/>
      <c r="K67" s="144"/>
      <c r="L67" s="144"/>
      <c r="M67" s="144"/>
    </row>
    <row r="68" spans="1:13">
      <c r="B68" s="144"/>
      <c r="C68" s="144"/>
      <c r="D68" s="144"/>
      <c r="E68" s="144"/>
      <c r="F68" s="144"/>
      <c r="G68" s="144"/>
      <c r="H68" s="144"/>
      <c r="I68" s="144"/>
      <c r="J68" s="144"/>
      <c r="K68" s="144"/>
      <c r="L68" s="144"/>
      <c r="M68" s="144"/>
    </row>
    <row r="69" spans="1:13">
      <c r="B69" s="144"/>
      <c r="C69" s="144"/>
      <c r="D69" s="144"/>
      <c r="E69" s="144"/>
      <c r="F69" s="144"/>
      <c r="G69" s="144"/>
      <c r="H69" s="144"/>
      <c r="I69" s="144"/>
      <c r="J69" s="144"/>
      <c r="K69" s="144"/>
      <c r="L69" s="144"/>
      <c r="M69" s="144"/>
    </row>
    <row r="70" spans="1:13">
      <c r="B70" s="144"/>
      <c r="C70" s="144"/>
      <c r="D70" s="144"/>
      <c r="E70" s="144"/>
      <c r="F70" s="144"/>
      <c r="G70" s="144"/>
      <c r="H70" s="144"/>
      <c r="I70" s="144"/>
      <c r="J70" s="144"/>
      <c r="K70" s="144"/>
      <c r="L70" s="144"/>
      <c r="M70" s="144"/>
    </row>
    <row r="71" spans="1:13">
      <c r="B71" s="144"/>
      <c r="C71" s="144"/>
      <c r="D71" s="144"/>
      <c r="E71" s="144"/>
      <c r="F71" s="144"/>
      <c r="G71" s="144"/>
      <c r="H71" s="144"/>
      <c r="I71" s="144"/>
      <c r="J71" s="144"/>
      <c r="K71" s="144"/>
      <c r="L71" s="144"/>
      <c r="M71" s="144"/>
    </row>
    <row r="72" spans="1:13">
      <c r="B72" s="144"/>
      <c r="C72" s="144"/>
      <c r="D72" s="144"/>
      <c r="E72" s="144"/>
      <c r="F72" s="144"/>
      <c r="G72" s="144"/>
      <c r="H72" s="144"/>
      <c r="I72" s="144"/>
      <c r="J72" s="144"/>
      <c r="K72" s="144"/>
      <c r="L72" s="144"/>
      <c r="M72" s="144"/>
    </row>
    <row r="73" spans="1:13">
      <c r="B73" s="144"/>
      <c r="C73" s="144"/>
      <c r="D73" s="144"/>
      <c r="E73" s="144"/>
      <c r="F73" s="144"/>
      <c r="G73" s="144"/>
      <c r="H73" s="144"/>
      <c r="I73" s="144"/>
      <c r="J73" s="144"/>
      <c r="K73" s="144"/>
      <c r="L73" s="144"/>
      <c r="M73" s="144"/>
    </row>
    <row r="78" spans="1:13">
      <c r="A78" s="35"/>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dimension ref="A1:N140"/>
  <sheetViews>
    <sheetView workbookViewId="0">
      <selection activeCell="B20" sqref="B20"/>
    </sheetView>
  </sheetViews>
  <sheetFormatPr defaultRowHeight="15"/>
  <cols>
    <col min="1" max="1" width="9.140625" style="144"/>
    <col min="2" max="2" width="23.42578125" style="144" customWidth="1"/>
    <col min="3" max="3" width="20.7109375" style="144" customWidth="1"/>
    <col min="4" max="4" width="22.85546875" style="144" customWidth="1"/>
    <col min="5" max="5" width="19.140625" style="144" customWidth="1"/>
    <col min="6" max="6" width="14.42578125" style="144" customWidth="1"/>
    <col min="7" max="7" width="12.85546875" style="144" customWidth="1"/>
    <col min="8" max="8" width="18.7109375" style="144" customWidth="1"/>
    <col min="9" max="9" width="14.5703125" style="144" customWidth="1"/>
    <col min="10" max="10" width="15.5703125" style="144" customWidth="1"/>
    <col min="11" max="11" width="16.42578125" style="144" customWidth="1"/>
    <col min="12" max="12" width="14" style="144" customWidth="1"/>
    <col min="13" max="13" width="13.7109375" style="144" customWidth="1"/>
    <col min="14" max="14" width="11.42578125" style="144" customWidth="1"/>
    <col min="15" max="16384" width="9.140625" style="144"/>
  </cols>
  <sheetData>
    <row r="1" spans="1:14">
      <c r="A1" s="297" t="s">
        <v>291</v>
      </c>
      <c r="B1" s="296"/>
      <c r="C1" s="296"/>
      <c r="D1" s="296"/>
      <c r="E1" s="296"/>
      <c r="F1" s="296"/>
      <c r="G1" s="296"/>
      <c r="H1" s="296"/>
      <c r="I1" s="296"/>
      <c r="J1" s="296"/>
      <c r="K1" s="296"/>
      <c r="L1" s="296"/>
      <c r="M1" s="296"/>
      <c r="N1" s="296"/>
    </row>
    <row r="2" spans="1:14" ht="90">
      <c r="A2" s="296"/>
      <c r="B2" s="298" t="s">
        <v>74</v>
      </c>
      <c r="C2" s="298" t="s">
        <v>66</v>
      </c>
      <c r="D2" s="298" t="s">
        <v>67</v>
      </c>
      <c r="E2" s="298" t="s">
        <v>68</v>
      </c>
      <c r="F2" s="298" t="s">
        <v>69</v>
      </c>
      <c r="G2" s="298" t="s">
        <v>70</v>
      </c>
      <c r="H2" s="298" t="s">
        <v>71</v>
      </c>
      <c r="I2" s="298" t="s">
        <v>76</v>
      </c>
      <c r="J2" s="298" t="s">
        <v>72</v>
      </c>
      <c r="K2" s="298" t="s">
        <v>150</v>
      </c>
      <c r="L2" s="298" t="s">
        <v>149</v>
      </c>
      <c r="M2" s="298" t="s">
        <v>148</v>
      </c>
      <c r="N2" s="298" t="s">
        <v>409</v>
      </c>
    </row>
    <row r="3" spans="1:14">
      <c r="A3" s="296">
        <v>1990</v>
      </c>
      <c r="B3" s="299">
        <v>10995.095436299998</v>
      </c>
      <c r="C3" s="299">
        <v>3623.8775084399999</v>
      </c>
      <c r="D3" s="299">
        <v>1705.9593648</v>
      </c>
      <c r="E3" s="299">
        <v>1100.1250572000001</v>
      </c>
      <c r="F3" s="299">
        <v>54163.585068390006</v>
      </c>
      <c r="G3" s="299">
        <v>21789.552084480001</v>
      </c>
      <c r="H3" s="299">
        <v>4159.2014006399995</v>
      </c>
      <c r="I3" s="299">
        <v>23371.398589439999</v>
      </c>
      <c r="J3" s="299">
        <v>5471.35097615</v>
      </c>
      <c r="K3" s="299">
        <v>7529.5192694400002</v>
      </c>
      <c r="L3" s="299">
        <v>5468.5211105699991</v>
      </c>
      <c r="M3" s="299">
        <v>10018.428704559999</v>
      </c>
      <c r="N3" s="299">
        <v>60.167000000000002</v>
      </c>
    </row>
    <row r="4" spans="1:14">
      <c r="A4" s="296">
        <v>1991</v>
      </c>
      <c r="B4" s="299">
        <v>11121.399695879998</v>
      </c>
      <c r="C4" s="299">
        <v>3259.1009014199994</v>
      </c>
      <c r="D4" s="299">
        <v>1474.69385904</v>
      </c>
      <c r="E4" s="299">
        <v>996.97622072999991</v>
      </c>
      <c r="F4" s="299">
        <v>57167.490406319994</v>
      </c>
      <c r="G4" s="299">
        <v>21901.840179840001</v>
      </c>
      <c r="H4" s="299">
        <v>4234.3111324800002</v>
      </c>
      <c r="I4" s="299">
        <v>24447.097120159997</v>
      </c>
      <c r="J4" s="299">
        <v>5022.6410149000003</v>
      </c>
      <c r="K4" s="299">
        <v>7281.0101506100009</v>
      </c>
      <c r="L4" s="299">
        <v>5174.8146412199994</v>
      </c>
      <c r="M4" s="299">
        <v>9983.3261373099995</v>
      </c>
      <c r="N4" s="299">
        <v>57.786000000000001</v>
      </c>
    </row>
    <row r="5" spans="1:14">
      <c r="A5" s="296">
        <v>1992</v>
      </c>
      <c r="B5" s="299">
        <v>9602.8682101199993</v>
      </c>
      <c r="C5" s="299">
        <v>3258.4950321000001</v>
      </c>
      <c r="D5" s="299">
        <v>1361.74677696</v>
      </c>
      <c r="E5" s="299">
        <v>996.03953175000004</v>
      </c>
      <c r="F5" s="299">
        <v>63170.858749530009</v>
      </c>
      <c r="G5" s="299">
        <v>20740.507630560001</v>
      </c>
      <c r="H5" s="299">
        <v>3248.7092819999998</v>
      </c>
      <c r="I5" s="299">
        <v>23831.759886879998</v>
      </c>
      <c r="J5" s="299">
        <v>5323.9800721199999</v>
      </c>
      <c r="K5" s="299">
        <v>7500.6769531399987</v>
      </c>
      <c r="L5" s="299">
        <v>5493.4915265999998</v>
      </c>
      <c r="M5" s="299">
        <v>10361.965829380002</v>
      </c>
      <c r="N5" s="299">
        <v>58.113</v>
      </c>
    </row>
    <row r="6" spans="1:14">
      <c r="A6" s="296">
        <v>1993</v>
      </c>
      <c r="B6" s="299">
        <v>10117.302435</v>
      </c>
      <c r="C6" s="299">
        <v>3522.00490992</v>
      </c>
      <c r="D6" s="299">
        <v>1387.3590355200001</v>
      </c>
      <c r="E6" s="299">
        <v>993.18101537999996</v>
      </c>
      <c r="F6" s="299">
        <v>66926.406771840004</v>
      </c>
      <c r="G6" s="299">
        <v>20253.611351520001</v>
      </c>
      <c r="H6" s="299">
        <v>4149.1725444000003</v>
      </c>
      <c r="I6" s="299">
        <v>24426.833231679997</v>
      </c>
      <c r="J6" s="299">
        <v>5577.7801280399999</v>
      </c>
      <c r="K6" s="299">
        <v>8059.1014126000009</v>
      </c>
      <c r="L6" s="299">
        <v>5524.4720141099997</v>
      </c>
      <c r="M6" s="299">
        <v>10989.91175463</v>
      </c>
      <c r="N6" s="299">
        <v>59.875999999999998</v>
      </c>
    </row>
    <row r="7" spans="1:14">
      <c r="A7" s="296">
        <v>1994</v>
      </c>
      <c r="B7" s="299">
        <v>10593.283709699999</v>
      </c>
      <c r="C7" s="299">
        <v>3621.0212673599999</v>
      </c>
      <c r="D7" s="299">
        <v>1162.8369566399999</v>
      </c>
      <c r="E7" s="299">
        <v>1047.73507356</v>
      </c>
      <c r="F7" s="299">
        <v>70519.365419160007</v>
      </c>
      <c r="G7" s="299">
        <v>20222.708535360001</v>
      </c>
      <c r="H7" s="299">
        <v>5133.0673555199992</v>
      </c>
      <c r="I7" s="299">
        <v>25075.563069919997</v>
      </c>
      <c r="J7" s="299">
        <v>5789.2801746399991</v>
      </c>
      <c r="K7" s="299">
        <v>8461.9634434999989</v>
      </c>
      <c r="L7" s="299">
        <v>5703.2716406400004</v>
      </c>
      <c r="M7" s="299">
        <v>11135.158377339998</v>
      </c>
      <c r="N7" s="299">
        <v>63.551000000000002</v>
      </c>
    </row>
    <row r="8" spans="1:14">
      <c r="A8" s="296">
        <v>1995</v>
      </c>
      <c r="B8" s="299">
        <v>10995.383473379999</v>
      </c>
      <c r="C8" s="299">
        <v>3930.31755522</v>
      </c>
      <c r="D8" s="299">
        <v>1016.2152854400001</v>
      </c>
      <c r="E8" s="299">
        <v>1011.3657014400001</v>
      </c>
      <c r="F8" s="299">
        <v>72659.681289930013</v>
      </c>
      <c r="G8" s="299">
        <v>21335.681715840001</v>
      </c>
      <c r="H8" s="299">
        <v>5347.1941052399998</v>
      </c>
      <c r="I8" s="299">
        <v>26268.563828319999</v>
      </c>
      <c r="J8" s="299">
        <v>6015.1389399999998</v>
      </c>
      <c r="K8" s="299">
        <v>8508.8554674199986</v>
      </c>
      <c r="L8" s="299">
        <v>5591.6560274399999</v>
      </c>
      <c r="M8" s="299">
        <v>11606.156824129999</v>
      </c>
      <c r="N8" s="299">
        <v>65.677000000000007</v>
      </c>
    </row>
    <row r="9" spans="1:14">
      <c r="A9" s="296">
        <v>1996</v>
      </c>
      <c r="B9" s="299">
        <v>11590.900136279999</v>
      </c>
      <c r="C9" s="299">
        <v>3873.4091155200003</v>
      </c>
      <c r="D9" s="299">
        <v>1017.56609808</v>
      </c>
      <c r="E9" s="299">
        <v>1010.2352147399999</v>
      </c>
      <c r="F9" s="299">
        <v>72043.085518110005</v>
      </c>
      <c r="G9" s="299">
        <v>21793.562373600002</v>
      </c>
      <c r="H9" s="299">
        <v>5950.4191390800006</v>
      </c>
      <c r="I9" s="299">
        <v>26522.005137759999</v>
      </c>
      <c r="J9" s="299">
        <v>6238.9603195899999</v>
      </c>
      <c r="K9" s="299">
        <v>8604.9655085100003</v>
      </c>
      <c r="L9" s="299">
        <v>5796.4277485799994</v>
      </c>
      <c r="M9" s="299">
        <v>12091.35230923</v>
      </c>
      <c r="N9" s="299">
        <v>67.203000000000003</v>
      </c>
    </row>
    <row r="10" spans="1:14">
      <c r="A10" s="296">
        <v>1997</v>
      </c>
      <c r="B10" s="299">
        <v>11015.402050440001</v>
      </c>
      <c r="C10" s="299">
        <v>3914.6515056599997</v>
      </c>
      <c r="D10" s="299">
        <v>1081.6605624000001</v>
      </c>
      <c r="E10" s="299">
        <v>1140.54803163</v>
      </c>
      <c r="F10" s="299">
        <v>74723.589039120008</v>
      </c>
      <c r="G10" s="299">
        <v>21795.685467840005</v>
      </c>
      <c r="H10" s="299">
        <v>6637.1824115999998</v>
      </c>
      <c r="I10" s="299">
        <v>26323.93276304</v>
      </c>
      <c r="J10" s="299">
        <v>7197.4047968200002</v>
      </c>
      <c r="K10" s="299">
        <v>8830.4938140300001</v>
      </c>
      <c r="L10" s="299">
        <v>6158.1052644299998</v>
      </c>
      <c r="M10" s="299">
        <v>12030.819882149999</v>
      </c>
      <c r="N10" s="299">
        <v>70.769000000000005</v>
      </c>
    </row>
    <row r="11" spans="1:14">
      <c r="A11" s="296">
        <v>1998</v>
      </c>
      <c r="B11" s="299">
        <v>12057.088150259999</v>
      </c>
      <c r="C11" s="299">
        <v>4044.1777109999998</v>
      </c>
      <c r="D11" s="299">
        <v>1051.60232208</v>
      </c>
      <c r="E11" s="299">
        <v>1209.54001995</v>
      </c>
      <c r="F11" s="299">
        <v>77501.823878430005</v>
      </c>
      <c r="G11" s="299">
        <v>22086.077580000001</v>
      </c>
      <c r="H11" s="299">
        <v>6200.180335439999</v>
      </c>
      <c r="I11" s="299">
        <v>25882.122912800001</v>
      </c>
      <c r="J11" s="299">
        <v>7545.2156532700001</v>
      </c>
      <c r="K11" s="299">
        <v>8658.6494327199998</v>
      </c>
      <c r="L11" s="299">
        <v>6744.4449760799989</v>
      </c>
      <c r="M11" s="299">
        <v>13029.916951790001</v>
      </c>
      <c r="N11" s="299">
        <v>74.215000000000003</v>
      </c>
    </row>
    <row r="12" spans="1:14">
      <c r="A12" s="296">
        <v>1999</v>
      </c>
      <c r="B12" s="299">
        <v>13181.00883642</v>
      </c>
      <c r="C12" s="299">
        <v>4085.3335483800001</v>
      </c>
      <c r="D12" s="299">
        <v>1036.0839312000001</v>
      </c>
      <c r="E12" s="299">
        <v>1368.6963975000001</v>
      </c>
      <c r="F12" s="299">
        <v>78217.039435080005</v>
      </c>
      <c r="G12" s="299">
        <v>22852.042801920001</v>
      </c>
      <c r="H12" s="299">
        <v>5491.6523110799999</v>
      </c>
      <c r="I12" s="299">
        <v>25979.446658879999</v>
      </c>
      <c r="J12" s="299">
        <v>8103.3623358799996</v>
      </c>
      <c r="K12" s="299">
        <v>9567.7406345499985</v>
      </c>
      <c r="L12" s="299">
        <v>6565.6453495499991</v>
      </c>
      <c r="M12" s="299">
        <v>13441.007017139998</v>
      </c>
      <c r="N12" s="299">
        <v>79.17</v>
      </c>
    </row>
    <row r="13" spans="1:14">
      <c r="A13" s="296">
        <v>2000</v>
      </c>
      <c r="B13" s="299">
        <v>12819.522301020001</v>
      </c>
      <c r="C13" s="299">
        <v>4417.9990814399998</v>
      </c>
      <c r="D13" s="299">
        <v>1081.4797449600001</v>
      </c>
      <c r="E13" s="299">
        <v>1679.4833411400002</v>
      </c>
      <c r="F13" s="299">
        <v>79495.542771749999</v>
      </c>
      <c r="G13" s="299">
        <v>23647.023645120003</v>
      </c>
      <c r="H13" s="299">
        <v>7149.0808396799994</v>
      </c>
      <c r="I13" s="299">
        <v>25632.677299679999</v>
      </c>
      <c r="J13" s="299">
        <v>9031.05198982</v>
      </c>
      <c r="K13" s="299">
        <v>10001.119696889999</v>
      </c>
      <c r="L13" s="299">
        <v>6653.3637737700001</v>
      </c>
      <c r="M13" s="299">
        <v>14626.537721729999</v>
      </c>
      <c r="N13" s="299">
        <v>84.143000000000001</v>
      </c>
    </row>
    <row r="14" spans="1:14">
      <c r="A14" s="296">
        <v>2001</v>
      </c>
      <c r="B14" s="299">
        <v>11471.94082224</v>
      </c>
      <c r="C14" s="299">
        <v>4666.7949900599997</v>
      </c>
      <c r="D14" s="299">
        <v>1192.68247056</v>
      </c>
      <c r="E14" s="299">
        <v>1709.8126843200002</v>
      </c>
      <c r="F14" s="299">
        <v>78612.407040930004</v>
      </c>
      <c r="G14" s="299">
        <v>23790.922254720004</v>
      </c>
      <c r="H14" s="299">
        <v>7796.9022767999995</v>
      </c>
      <c r="I14" s="299">
        <v>24285.556826079996</v>
      </c>
      <c r="J14" s="299">
        <v>8650.2548875699995</v>
      </c>
      <c r="K14" s="299">
        <v>9539.3635169000008</v>
      </c>
      <c r="L14" s="299">
        <v>7429.5215763299993</v>
      </c>
      <c r="M14" s="299">
        <v>14313.266810450001</v>
      </c>
      <c r="N14" s="299">
        <v>85.450999999999993</v>
      </c>
    </row>
    <row r="15" spans="1:14">
      <c r="A15" s="296">
        <v>2002</v>
      </c>
      <c r="B15" s="299">
        <v>10313.45568648</v>
      </c>
      <c r="C15" s="299">
        <v>4904.8583564399996</v>
      </c>
      <c r="D15" s="299">
        <v>1225.2508824000001</v>
      </c>
      <c r="E15" s="299">
        <v>1864.7216618399998</v>
      </c>
      <c r="F15" s="299">
        <v>83832.147904679994</v>
      </c>
      <c r="G15" s="299">
        <v>22974.002771039999</v>
      </c>
      <c r="H15" s="299">
        <v>7412.2849709999991</v>
      </c>
      <c r="I15" s="299">
        <v>25700.889543999998</v>
      </c>
      <c r="J15" s="299">
        <v>9538.4580649199997</v>
      </c>
      <c r="K15" s="299">
        <v>10017.68076883</v>
      </c>
      <c r="L15" s="299">
        <v>7604.6006824199994</v>
      </c>
      <c r="M15" s="299">
        <v>14714.060122739998</v>
      </c>
      <c r="N15" s="299">
        <v>87.971000000000004</v>
      </c>
    </row>
    <row r="16" spans="1:14">
      <c r="A16" s="296">
        <v>2003</v>
      </c>
      <c r="B16" s="299">
        <v>12022.52370066</v>
      </c>
      <c r="C16" s="299">
        <v>4721.5828871399999</v>
      </c>
      <c r="D16" s="299">
        <v>1236.67429008</v>
      </c>
      <c r="E16" s="299">
        <v>1858.9400298599999</v>
      </c>
      <c r="F16" s="299">
        <v>85444.714656630007</v>
      </c>
      <c r="G16" s="299">
        <v>23795.404342560003</v>
      </c>
      <c r="H16" s="299">
        <v>8276.687026919999</v>
      </c>
      <c r="I16" s="299">
        <v>25949.193529599997</v>
      </c>
      <c r="J16" s="299">
        <v>9613.5502832999991</v>
      </c>
      <c r="K16" s="299">
        <v>10005.39952447</v>
      </c>
      <c r="L16" s="299">
        <v>7817.1711867900003</v>
      </c>
      <c r="M16" s="299">
        <v>14443.380326389997</v>
      </c>
      <c r="N16" s="299">
        <v>89.558999999999997</v>
      </c>
    </row>
    <row r="17" spans="1:14">
      <c r="A17" s="296">
        <v>2004</v>
      </c>
      <c r="B17" s="299">
        <v>13416.047093699999</v>
      </c>
      <c r="C17" s="299">
        <v>4992.4930259399998</v>
      </c>
      <c r="D17" s="299">
        <v>1245.4705267200002</v>
      </c>
      <c r="E17" s="299">
        <v>1953.82016361</v>
      </c>
      <c r="F17" s="299">
        <v>85970.686842390016</v>
      </c>
      <c r="G17" s="299">
        <v>24380.434755359998</v>
      </c>
      <c r="H17" s="299">
        <v>8808.5364775199996</v>
      </c>
      <c r="I17" s="299">
        <v>26043.092393119998</v>
      </c>
      <c r="J17" s="299">
        <v>10023.64693329</v>
      </c>
      <c r="K17" s="299">
        <v>10197.433527189998</v>
      </c>
      <c r="L17" s="299">
        <v>7633.7924581799998</v>
      </c>
      <c r="M17" s="299">
        <v>15303.315218309999</v>
      </c>
      <c r="N17" s="299">
        <v>92.605000000000004</v>
      </c>
    </row>
    <row r="18" spans="1:14">
      <c r="A18" s="296">
        <v>2005</v>
      </c>
      <c r="B18" s="299">
        <v>13972.534732260001</v>
      </c>
      <c r="C18" s="299">
        <v>5003.3986736999996</v>
      </c>
      <c r="D18" s="299">
        <v>1181.1952449600001</v>
      </c>
      <c r="E18" s="299">
        <v>1916.8855481400001</v>
      </c>
      <c r="F18" s="299">
        <v>85510.461179850012</v>
      </c>
      <c r="G18" s="299">
        <v>24392.465622719999</v>
      </c>
      <c r="H18" s="299">
        <v>10183.983441839999</v>
      </c>
      <c r="I18" s="299">
        <v>27820.606441759999</v>
      </c>
      <c r="J18" s="299">
        <v>10742.747091729998</v>
      </c>
      <c r="K18" s="299">
        <v>10407.145078610001</v>
      </c>
      <c r="L18" s="299">
        <v>7398.5410888199995</v>
      </c>
      <c r="M18" s="299">
        <v>16039.06502787</v>
      </c>
      <c r="N18" s="299">
        <v>95.551000000000002</v>
      </c>
    </row>
    <row r="19" spans="1:14">
      <c r="A19" s="296">
        <v>2006</v>
      </c>
      <c r="B19" s="299">
        <v>13969.654361459998</v>
      </c>
      <c r="C19" s="299">
        <v>4752.3523933199995</v>
      </c>
      <c r="D19" s="299">
        <v>1178.78080032</v>
      </c>
      <c r="E19" s="299">
        <v>1681.9865616900001</v>
      </c>
      <c r="F19" s="299">
        <v>87546.826466610015</v>
      </c>
      <c r="G19" s="299">
        <v>23345.780162400002</v>
      </c>
      <c r="H19" s="299">
        <v>11602.639839959998</v>
      </c>
      <c r="I19" s="299">
        <v>27464.989469279997</v>
      </c>
      <c r="J19" s="299">
        <v>10665.03537736</v>
      </c>
      <c r="K19" s="299">
        <v>9358.4012420499985</v>
      </c>
      <c r="L19" s="299">
        <v>7081.58136672</v>
      </c>
      <c r="M19" s="299">
        <v>15862.616123160002</v>
      </c>
      <c r="N19" s="299">
        <v>98.084000000000003</v>
      </c>
    </row>
    <row r="20" spans="1:14">
      <c r="A20" s="296">
        <v>2007</v>
      </c>
      <c r="B20" s="299">
        <v>14401.853999999999</v>
      </c>
      <c r="C20" s="299">
        <v>4327.6379999999999</v>
      </c>
      <c r="D20" s="299">
        <v>1063.6320000000001</v>
      </c>
      <c r="E20" s="299">
        <v>1614.981</v>
      </c>
      <c r="F20" s="299">
        <v>88846.653000000006</v>
      </c>
      <c r="G20" s="299">
        <v>23589.936000000002</v>
      </c>
      <c r="H20" s="299">
        <v>10668.995999999999</v>
      </c>
      <c r="I20" s="299">
        <v>28540.687999999998</v>
      </c>
      <c r="J20" s="299">
        <v>9701.8369999999995</v>
      </c>
      <c r="K20" s="299">
        <v>9303.973</v>
      </c>
      <c r="L20" s="299">
        <v>7154.8469999999998</v>
      </c>
      <c r="M20" s="299">
        <v>15601.141</v>
      </c>
      <c r="N20" s="299">
        <v>100</v>
      </c>
    </row>
    <row r="21" spans="1:14">
      <c r="A21" s="296">
        <v>2008</v>
      </c>
      <c r="B21" s="299">
        <v>16485.514236720002</v>
      </c>
      <c r="C21" s="299">
        <v>4015.8749584800003</v>
      </c>
      <c r="D21" s="299">
        <v>1106.61336912</v>
      </c>
      <c r="E21" s="299">
        <v>1491.3057550200001</v>
      </c>
      <c r="F21" s="299">
        <v>85447.380056220005</v>
      </c>
      <c r="G21" s="299">
        <v>23748.460369920002</v>
      </c>
      <c r="H21" s="299">
        <v>11484.534054239999</v>
      </c>
      <c r="I21" s="299">
        <v>30317.916641759999</v>
      </c>
      <c r="J21" s="299">
        <v>8685.9576477299979</v>
      </c>
      <c r="K21" s="299">
        <v>8666.5578097699999</v>
      </c>
      <c r="L21" s="299">
        <v>6909.0780055499999</v>
      </c>
      <c r="M21" s="299">
        <v>15010.169778920001</v>
      </c>
      <c r="N21" s="299">
        <v>99.801000000000002</v>
      </c>
    </row>
    <row r="22" spans="1:14">
      <c r="A22" s="296">
        <v>2009</v>
      </c>
      <c r="B22" s="299">
        <v>15856.009198379999</v>
      </c>
      <c r="C22" s="299">
        <v>3096.5980945200004</v>
      </c>
      <c r="D22" s="299">
        <v>1076.3849476800001</v>
      </c>
      <c r="E22" s="299">
        <v>1447.5074703</v>
      </c>
      <c r="F22" s="299">
        <v>82660.260551610001</v>
      </c>
      <c r="G22" s="299">
        <v>17311.710432960001</v>
      </c>
      <c r="H22" s="299">
        <v>8491.6672963199981</v>
      </c>
      <c r="I22" s="299">
        <v>28884.032476639997</v>
      </c>
      <c r="J22" s="299">
        <v>7176.8369023800005</v>
      </c>
      <c r="K22" s="299">
        <v>7043.6657993800009</v>
      </c>
      <c r="L22" s="299">
        <v>7240.347421649999</v>
      </c>
      <c r="M22" s="299">
        <v>11027.822527260001</v>
      </c>
      <c r="N22" s="299">
        <v>94.441000000000003</v>
      </c>
    </row>
    <row r="23" spans="1:14">
      <c r="A23" s="296">
        <v>2010</v>
      </c>
      <c r="B23" s="299">
        <v>15497.547052320002</v>
      </c>
      <c r="C23" s="299">
        <v>3586.3568869799997</v>
      </c>
      <c r="D23" s="299">
        <v>1141.2345907200001</v>
      </c>
      <c r="E23" s="299">
        <v>1485.7017709500001</v>
      </c>
      <c r="F23" s="299">
        <v>86219.457470790003</v>
      </c>
      <c r="G23" s="299">
        <v>20920.027043520004</v>
      </c>
      <c r="H23" s="299">
        <v>10487.0896182</v>
      </c>
      <c r="I23" s="299">
        <v>29477.964193919997</v>
      </c>
      <c r="J23" s="299">
        <v>7564.3282721599999</v>
      </c>
      <c r="K23" s="299">
        <v>7708.4346702299999</v>
      </c>
      <c r="L23" s="299">
        <v>6804.2594969999991</v>
      </c>
      <c r="M23" s="299">
        <v>12740.35977483</v>
      </c>
      <c r="N23" s="299">
        <v>98.094999999999999</v>
      </c>
    </row>
    <row r="24" spans="1:14">
      <c r="A24" s="296">
        <v>2011</v>
      </c>
      <c r="B24" s="299">
        <v>16043.233300380001</v>
      </c>
      <c r="C24" s="299">
        <v>3946.32981582</v>
      </c>
      <c r="D24" s="299">
        <v>1114.78206288</v>
      </c>
      <c r="E24" s="299">
        <v>1556.01804369</v>
      </c>
      <c r="F24" s="299">
        <v>90369.484632420004</v>
      </c>
      <c r="G24" s="299">
        <v>22399.587829439999</v>
      </c>
      <c r="H24" s="299">
        <v>12450.718331999999</v>
      </c>
      <c r="I24" s="299">
        <v>0</v>
      </c>
      <c r="J24" s="299">
        <v>7771.1714369999991</v>
      </c>
      <c r="K24" s="299">
        <v>7435.9213010599997</v>
      </c>
      <c r="L24" s="299">
        <v>6450.5238613199999</v>
      </c>
      <c r="M24" s="299">
        <v>13581.729308959999</v>
      </c>
      <c r="N24" s="299">
        <v>101.807</v>
      </c>
    </row>
    <row r="25" spans="1:14">
      <c r="A25" s="296">
        <v>2012</v>
      </c>
      <c r="B25" s="299">
        <v>16354.745402399998</v>
      </c>
      <c r="C25" s="299">
        <v>3871.0289146199998</v>
      </c>
      <c r="D25" s="299">
        <v>1134.07634736</v>
      </c>
      <c r="E25" s="299">
        <v>1487.9627443500001</v>
      </c>
      <c r="F25" s="299">
        <v>88579.224574470005</v>
      </c>
      <c r="G25" s="299">
        <v>21498.216374880001</v>
      </c>
      <c r="H25" s="299">
        <v>12702.5066376</v>
      </c>
      <c r="I25" s="299">
        <v>0</v>
      </c>
      <c r="J25" s="299">
        <v>8075.0329718399989</v>
      </c>
      <c r="K25" s="299">
        <v>7006.8220663000002</v>
      </c>
      <c r="L25" s="299">
        <v>6483.4361575199991</v>
      </c>
      <c r="M25" s="299">
        <v>13596.082358679998</v>
      </c>
      <c r="N25" s="299">
        <v>103.863</v>
      </c>
    </row>
    <row r="26" spans="1:14">
      <c r="A26" s="296">
        <v>2013</v>
      </c>
      <c r="B26" s="300" t="s">
        <v>34</v>
      </c>
      <c r="C26" s="300" t="s">
        <v>34</v>
      </c>
      <c r="D26" s="300" t="s">
        <v>34</v>
      </c>
      <c r="E26" s="300" t="s">
        <v>34</v>
      </c>
      <c r="F26" s="300" t="s">
        <v>34</v>
      </c>
      <c r="G26" s="300" t="s">
        <v>34</v>
      </c>
      <c r="H26" s="300" t="s">
        <v>34</v>
      </c>
      <c r="I26" s="300" t="s">
        <v>34</v>
      </c>
      <c r="J26" s="300" t="s">
        <v>34</v>
      </c>
      <c r="K26" s="300" t="s">
        <v>34</v>
      </c>
      <c r="L26" s="300" t="s">
        <v>34</v>
      </c>
      <c r="M26" s="300" t="s">
        <v>34</v>
      </c>
      <c r="N26" s="299">
        <v>106.506</v>
      </c>
    </row>
    <row r="27" spans="1:14">
      <c r="A27" s="296"/>
      <c r="B27" s="299"/>
      <c r="C27" s="299"/>
      <c r="D27" s="299"/>
      <c r="E27" s="299"/>
      <c r="F27" s="299"/>
      <c r="G27" s="299"/>
      <c r="H27" s="299"/>
      <c r="I27" s="299"/>
      <c r="J27" s="299"/>
      <c r="K27" s="296"/>
      <c r="L27" s="296"/>
      <c r="M27" s="296"/>
      <c r="N27" s="296"/>
    </row>
    <row r="28" spans="1:14">
      <c r="A28" s="296" t="s">
        <v>411</v>
      </c>
      <c r="B28" s="299"/>
      <c r="C28" s="299"/>
      <c r="D28" s="299"/>
      <c r="E28" s="299"/>
      <c r="F28" s="299"/>
      <c r="G28" s="299"/>
      <c r="H28" s="299"/>
      <c r="I28" s="299"/>
      <c r="J28" s="299"/>
      <c r="K28" s="296"/>
      <c r="L28" s="296"/>
      <c r="M28" s="296"/>
      <c r="N28" s="296"/>
    </row>
    <row r="29" spans="1:14">
      <c r="B29" s="16"/>
      <c r="C29" s="16"/>
      <c r="D29" s="16"/>
      <c r="E29" s="16"/>
      <c r="F29" s="16"/>
      <c r="G29" s="16"/>
      <c r="H29" s="16"/>
      <c r="I29" s="16"/>
      <c r="J29" s="16"/>
    </row>
    <row r="30" spans="1:14">
      <c r="B30" s="16"/>
      <c r="C30" s="16"/>
      <c r="D30" s="16"/>
      <c r="E30" s="16"/>
      <c r="F30" s="16"/>
      <c r="G30" s="16"/>
      <c r="H30" s="16"/>
      <c r="I30" s="16"/>
      <c r="J30" s="16"/>
    </row>
    <row r="38" spans="2:13">
      <c r="B38" s="162"/>
      <c r="C38" s="162"/>
      <c r="D38" s="162"/>
      <c r="E38" s="162"/>
      <c r="F38" s="162"/>
      <c r="G38" s="162"/>
      <c r="H38" s="162"/>
      <c r="I38" s="162"/>
      <c r="J38" s="162"/>
      <c r="K38" s="162"/>
      <c r="L38" s="162"/>
      <c r="M38" s="162"/>
    </row>
    <row r="39" spans="2:13">
      <c r="B39" s="162"/>
      <c r="C39" s="162"/>
      <c r="D39" s="162"/>
      <c r="E39" s="162"/>
      <c r="F39" s="162"/>
      <c r="G39" s="162"/>
      <c r="H39" s="162"/>
      <c r="I39" s="162"/>
      <c r="J39" s="162"/>
      <c r="K39" s="162"/>
      <c r="L39" s="162"/>
      <c r="M39" s="162"/>
    </row>
    <row r="40" spans="2:13">
      <c r="B40" s="162"/>
      <c r="C40" s="162"/>
      <c r="D40" s="162"/>
      <c r="E40" s="162"/>
      <c r="F40" s="162"/>
      <c r="G40" s="162"/>
      <c r="H40" s="162"/>
      <c r="I40" s="162"/>
      <c r="J40" s="162"/>
      <c r="K40" s="162"/>
      <c r="L40" s="162"/>
      <c r="M40" s="162"/>
    </row>
    <row r="41" spans="2:13">
      <c r="B41" s="162"/>
      <c r="C41" s="162"/>
      <c r="D41" s="162"/>
      <c r="E41" s="162"/>
      <c r="F41" s="162"/>
      <c r="G41" s="162"/>
      <c r="H41" s="162"/>
      <c r="I41" s="162"/>
      <c r="J41" s="162"/>
      <c r="K41" s="162"/>
      <c r="L41" s="162"/>
      <c r="M41" s="162"/>
    </row>
    <row r="42" spans="2:13">
      <c r="B42" s="162"/>
      <c r="C42" s="162"/>
      <c r="D42" s="162"/>
      <c r="E42" s="162"/>
      <c r="F42" s="162"/>
      <c r="G42" s="162"/>
      <c r="H42" s="162"/>
      <c r="I42" s="162"/>
      <c r="J42" s="162"/>
      <c r="K42" s="162"/>
      <c r="L42" s="162"/>
      <c r="M42" s="162"/>
    </row>
    <row r="43" spans="2:13">
      <c r="B43" s="162"/>
      <c r="C43" s="162"/>
      <c r="D43" s="162"/>
      <c r="E43" s="162"/>
      <c r="F43" s="162"/>
      <c r="G43" s="162"/>
      <c r="H43" s="162"/>
      <c r="I43" s="162"/>
      <c r="J43" s="162"/>
      <c r="K43" s="162"/>
      <c r="L43" s="162"/>
      <c r="M43" s="162"/>
    </row>
    <row r="44" spans="2:13">
      <c r="B44" s="162"/>
      <c r="C44" s="162"/>
      <c r="D44" s="162"/>
      <c r="E44" s="162"/>
      <c r="F44" s="162"/>
      <c r="G44" s="162"/>
      <c r="H44" s="162"/>
      <c r="I44" s="162"/>
      <c r="J44" s="162"/>
      <c r="K44" s="162"/>
      <c r="L44" s="162"/>
      <c r="M44" s="162"/>
    </row>
    <row r="45" spans="2:13">
      <c r="B45" s="162"/>
      <c r="C45" s="162"/>
      <c r="D45" s="162"/>
      <c r="E45" s="162"/>
      <c r="F45" s="162"/>
      <c r="G45" s="162"/>
      <c r="H45" s="162"/>
      <c r="I45" s="162"/>
      <c r="J45" s="162"/>
      <c r="K45" s="162"/>
      <c r="L45" s="162"/>
      <c r="M45" s="162"/>
    </row>
    <row r="46" spans="2:13">
      <c r="B46" s="162"/>
      <c r="C46" s="162"/>
      <c r="D46" s="162"/>
      <c r="E46" s="162"/>
      <c r="F46" s="162"/>
      <c r="G46" s="162"/>
      <c r="H46" s="162"/>
      <c r="I46" s="162"/>
      <c r="J46" s="162"/>
      <c r="K46" s="162"/>
      <c r="L46" s="162"/>
      <c r="M46" s="162"/>
    </row>
    <row r="47" spans="2:13">
      <c r="B47" s="162"/>
      <c r="C47" s="162"/>
      <c r="D47" s="162"/>
      <c r="E47" s="162"/>
      <c r="F47" s="162"/>
      <c r="G47" s="162"/>
      <c r="H47" s="162"/>
      <c r="I47" s="162"/>
      <c r="J47" s="162"/>
      <c r="K47" s="162"/>
      <c r="L47" s="162"/>
      <c r="M47" s="162"/>
    </row>
    <row r="48" spans="2:13">
      <c r="B48" s="162"/>
      <c r="C48" s="162"/>
      <c r="D48" s="162"/>
      <c r="E48" s="162"/>
      <c r="F48" s="162"/>
      <c r="G48" s="162"/>
      <c r="H48" s="162"/>
      <c r="I48" s="162"/>
      <c r="J48" s="162"/>
      <c r="K48" s="162"/>
      <c r="L48" s="162"/>
      <c r="M48" s="162"/>
    </row>
    <row r="49" spans="2:13">
      <c r="B49" s="162"/>
      <c r="C49" s="162"/>
      <c r="D49" s="162"/>
      <c r="E49" s="162"/>
      <c r="F49" s="162"/>
      <c r="G49" s="162"/>
      <c r="H49" s="162"/>
      <c r="I49" s="162"/>
      <c r="J49" s="162"/>
      <c r="K49" s="162"/>
      <c r="L49" s="162"/>
      <c r="M49" s="162"/>
    </row>
    <row r="50" spans="2:13">
      <c r="B50" s="162"/>
      <c r="C50" s="162"/>
      <c r="D50" s="162"/>
      <c r="E50" s="162"/>
      <c r="F50" s="162"/>
      <c r="G50" s="162"/>
      <c r="H50" s="162"/>
      <c r="I50" s="162"/>
      <c r="J50" s="162"/>
      <c r="K50" s="162"/>
      <c r="L50" s="162"/>
      <c r="M50" s="162"/>
    </row>
    <row r="51" spans="2:13">
      <c r="B51" s="162"/>
      <c r="C51" s="162"/>
      <c r="D51" s="162"/>
      <c r="E51" s="162"/>
      <c r="F51" s="162"/>
      <c r="G51" s="162"/>
      <c r="H51" s="162"/>
      <c r="I51" s="162"/>
      <c r="J51" s="162"/>
      <c r="K51" s="162"/>
      <c r="L51" s="162"/>
      <c r="M51" s="162"/>
    </row>
    <row r="52" spans="2:13">
      <c r="B52" s="162"/>
      <c r="C52" s="162"/>
      <c r="D52" s="162"/>
      <c r="E52" s="162"/>
      <c r="F52" s="162"/>
      <c r="G52" s="162"/>
      <c r="H52" s="162"/>
      <c r="I52" s="162"/>
      <c r="J52" s="162"/>
      <c r="K52" s="162"/>
      <c r="L52" s="162"/>
      <c r="M52" s="162"/>
    </row>
    <row r="53" spans="2:13">
      <c r="B53" s="162"/>
      <c r="C53" s="162"/>
      <c r="D53" s="162"/>
      <c r="E53" s="162"/>
      <c r="F53" s="162"/>
      <c r="G53" s="162"/>
      <c r="H53" s="162"/>
      <c r="I53" s="162"/>
      <c r="J53" s="162"/>
      <c r="K53" s="162"/>
      <c r="L53" s="162"/>
      <c r="M53" s="162"/>
    </row>
    <row r="54" spans="2:13">
      <c r="B54" s="162"/>
      <c r="C54" s="162"/>
      <c r="D54" s="162"/>
      <c r="E54" s="162"/>
      <c r="F54" s="162"/>
      <c r="G54" s="162"/>
      <c r="H54" s="162"/>
      <c r="I54" s="162"/>
      <c r="J54" s="162"/>
      <c r="K54" s="162"/>
      <c r="L54" s="162"/>
      <c r="M54" s="162"/>
    </row>
    <row r="55" spans="2:13">
      <c r="B55" s="162"/>
      <c r="C55" s="162"/>
      <c r="D55" s="162"/>
      <c r="E55" s="162"/>
      <c r="F55" s="162"/>
      <c r="G55" s="162"/>
      <c r="H55" s="162"/>
      <c r="I55" s="162"/>
      <c r="J55" s="162"/>
      <c r="K55" s="162"/>
      <c r="L55" s="162"/>
      <c r="M55" s="162"/>
    </row>
    <row r="56" spans="2:13">
      <c r="B56" s="162"/>
      <c r="C56" s="162"/>
      <c r="D56" s="162"/>
      <c r="E56" s="162"/>
      <c r="F56" s="162"/>
      <c r="G56" s="162"/>
      <c r="H56" s="162"/>
      <c r="I56" s="162"/>
      <c r="J56" s="162"/>
      <c r="K56" s="162"/>
      <c r="L56" s="162"/>
      <c r="M56" s="162"/>
    </row>
    <row r="57" spans="2:13">
      <c r="B57" s="162"/>
      <c r="C57" s="162"/>
      <c r="D57" s="162"/>
      <c r="E57" s="162"/>
      <c r="F57" s="162"/>
      <c r="G57" s="162"/>
      <c r="H57" s="162"/>
      <c r="I57" s="162"/>
      <c r="J57" s="162"/>
      <c r="K57" s="162"/>
      <c r="L57" s="162"/>
      <c r="M57" s="162"/>
    </row>
    <row r="58" spans="2:13">
      <c r="B58" s="162"/>
      <c r="C58" s="162"/>
      <c r="D58" s="162"/>
      <c r="E58" s="162"/>
      <c r="F58" s="162"/>
      <c r="G58" s="162"/>
      <c r="H58" s="162"/>
      <c r="I58" s="162"/>
      <c r="J58" s="162"/>
      <c r="K58" s="162"/>
      <c r="L58" s="162"/>
      <c r="M58" s="162"/>
    </row>
    <row r="59" spans="2:13">
      <c r="B59" s="162"/>
      <c r="C59" s="162"/>
      <c r="D59" s="162"/>
      <c r="E59" s="162"/>
      <c r="F59" s="162"/>
      <c r="G59" s="162"/>
      <c r="H59" s="162"/>
      <c r="I59" s="162"/>
      <c r="J59" s="162"/>
      <c r="K59" s="162"/>
      <c r="L59" s="162"/>
      <c r="M59" s="162"/>
    </row>
    <row r="60" spans="2:13">
      <c r="B60" s="162"/>
      <c r="C60" s="162"/>
      <c r="D60" s="162"/>
      <c r="E60" s="162"/>
      <c r="F60" s="162"/>
      <c r="G60" s="162"/>
      <c r="H60" s="162"/>
      <c r="I60" s="162"/>
      <c r="J60" s="162"/>
      <c r="K60" s="162"/>
      <c r="L60" s="162"/>
      <c r="M60" s="162"/>
    </row>
    <row r="65" spans="1:13">
      <c r="A65" s="145"/>
    </row>
    <row r="74" spans="1:13">
      <c r="B74" s="163"/>
      <c r="C74" s="163"/>
      <c r="D74" s="163"/>
      <c r="E74" s="163"/>
      <c r="F74" s="163"/>
      <c r="G74" s="163"/>
      <c r="H74" s="163"/>
      <c r="I74" s="163"/>
      <c r="J74" s="163"/>
      <c r="K74" s="163"/>
      <c r="L74" s="163"/>
      <c r="M74" s="163"/>
    </row>
    <row r="75" spans="1:13">
      <c r="B75" s="163"/>
      <c r="C75" s="163"/>
      <c r="D75" s="163"/>
      <c r="E75" s="163"/>
      <c r="F75" s="163"/>
      <c r="G75" s="163"/>
      <c r="H75" s="163"/>
      <c r="I75" s="163"/>
      <c r="J75" s="163"/>
      <c r="K75" s="163"/>
      <c r="L75" s="163"/>
      <c r="M75" s="163"/>
    </row>
    <row r="76" spans="1:13">
      <c r="B76" s="163"/>
      <c r="C76" s="163"/>
      <c r="D76" s="163"/>
      <c r="E76" s="163"/>
      <c r="F76" s="163"/>
      <c r="G76" s="163"/>
      <c r="H76" s="163"/>
      <c r="I76" s="163"/>
      <c r="J76" s="163"/>
      <c r="K76" s="163"/>
      <c r="L76" s="163"/>
      <c r="M76" s="163"/>
    </row>
    <row r="77" spans="1:13">
      <c r="B77" s="163"/>
      <c r="C77" s="163"/>
      <c r="D77" s="163"/>
      <c r="E77" s="163"/>
      <c r="F77" s="163"/>
      <c r="G77" s="163"/>
      <c r="H77" s="163"/>
      <c r="I77" s="163"/>
      <c r="J77" s="163"/>
      <c r="K77" s="163"/>
      <c r="L77" s="163"/>
      <c r="M77" s="163"/>
    </row>
    <row r="78" spans="1:13">
      <c r="B78" s="163"/>
      <c r="C78" s="163"/>
      <c r="D78" s="163"/>
      <c r="E78" s="163"/>
      <c r="F78" s="163"/>
      <c r="G78" s="163"/>
      <c r="H78" s="163"/>
      <c r="I78" s="163"/>
      <c r="J78" s="163"/>
      <c r="K78" s="163"/>
      <c r="L78" s="163"/>
      <c r="M78" s="163"/>
    </row>
    <row r="79" spans="1:13">
      <c r="B79" s="163"/>
      <c r="C79" s="163"/>
      <c r="D79" s="163"/>
      <c r="E79" s="163"/>
      <c r="F79" s="163"/>
      <c r="G79" s="163"/>
      <c r="H79" s="163"/>
      <c r="I79" s="163"/>
      <c r="J79" s="163"/>
      <c r="K79" s="163"/>
      <c r="L79" s="163"/>
      <c r="M79" s="163"/>
    </row>
    <row r="80" spans="1:13">
      <c r="B80" s="163"/>
      <c r="C80" s="163"/>
      <c r="D80" s="163"/>
      <c r="E80" s="163"/>
      <c r="F80" s="163"/>
      <c r="G80" s="163"/>
      <c r="H80" s="163"/>
      <c r="I80" s="163"/>
      <c r="J80" s="163"/>
      <c r="K80" s="163"/>
      <c r="L80" s="163"/>
      <c r="M80" s="163"/>
    </row>
    <row r="81" spans="2:13">
      <c r="B81" s="163"/>
      <c r="C81" s="163"/>
      <c r="D81" s="163"/>
      <c r="E81" s="163"/>
      <c r="F81" s="163"/>
      <c r="G81" s="163"/>
      <c r="H81" s="163"/>
      <c r="I81" s="163"/>
      <c r="J81" s="163"/>
      <c r="K81" s="163"/>
      <c r="L81" s="163"/>
      <c r="M81" s="163"/>
    </row>
    <row r="82" spans="2:13">
      <c r="B82" s="163"/>
      <c r="C82" s="163"/>
      <c r="D82" s="163"/>
      <c r="E82" s="163"/>
      <c r="F82" s="163"/>
      <c r="G82" s="163"/>
      <c r="H82" s="163"/>
      <c r="I82" s="163"/>
      <c r="J82" s="163"/>
      <c r="K82" s="163"/>
      <c r="L82" s="163"/>
      <c r="M82" s="163"/>
    </row>
    <row r="83" spans="2:13">
      <c r="B83" s="163"/>
      <c r="C83" s="163"/>
      <c r="D83" s="163"/>
      <c r="E83" s="163"/>
      <c r="F83" s="163"/>
      <c r="G83" s="163"/>
      <c r="H83" s="163"/>
      <c r="I83" s="163"/>
      <c r="J83" s="163"/>
      <c r="K83" s="163"/>
      <c r="L83" s="163"/>
      <c r="M83" s="163"/>
    </row>
    <row r="84" spans="2:13">
      <c r="B84" s="163"/>
      <c r="C84" s="163"/>
      <c r="D84" s="163"/>
      <c r="E84" s="163"/>
      <c r="F84" s="163"/>
      <c r="G84" s="163"/>
      <c r="H84" s="163"/>
      <c r="I84" s="163"/>
      <c r="J84" s="163"/>
      <c r="K84" s="163"/>
      <c r="L84" s="163"/>
      <c r="M84" s="163"/>
    </row>
    <row r="85" spans="2:13">
      <c r="B85" s="163"/>
      <c r="C85" s="163"/>
      <c r="D85" s="163"/>
      <c r="E85" s="163"/>
      <c r="F85" s="163"/>
      <c r="G85" s="163"/>
      <c r="H85" s="163"/>
      <c r="I85" s="163"/>
      <c r="J85" s="163"/>
      <c r="K85" s="163"/>
      <c r="L85" s="163"/>
      <c r="M85" s="163"/>
    </row>
    <row r="86" spans="2:13">
      <c r="B86" s="163"/>
      <c r="C86" s="163"/>
      <c r="D86" s="163"/>
      <c r="E86" s="163"/>
      <c r="F86" s="163"/>
      <c r="G86" s="163"/>
      <c r="H86" s="163"/>
      <c r="I86" s="163"/>
      <c r="J86" s="163"/>
      <c r="K86" s="163"/>
      <c r="L86" s="163"/>
      <c r="M86" s="163"/>
    </row>
    <row r="87" spans="2:13">
      <c r="B87" s="163"/>
      <c r="C87" s="163"/>
      <c r="D87" s="163"/>
      <c r="E87" s="163"/>
      <c r="F87" s="163"/>
      <c r="G87" s="163"/>
      <c r="H87" s="163"/>
      <c r="I87" s="163"/>
      <c r="J87" s="163"/>
      <c r="K87" s="163"/>
      <c r="L87" s="163"/>
      <c r="M87" s="163"/>
    </row>
    <row r="88" spans="2:13">
      <c r="B88" s="163"/>
      <c r="C88" s="163"/>
      <c r="D88" s="163"/>
      <c r="E88" s="163"/>
      <c r="F88" s="163"/>
      <c r="G88" s="163"/>
      <c r="H88" s="163"/>
      <c r="I88" s="163"/>
      <c r="J88" s="163"/>
      <c r="K88" s="163"/>
      <c r="L88" s="163"/>
      <c r="M88" s="163"/>
    </row>
    <row r="89" spans="2:13">
      <c r="B89" s="163"/>
      <c r="C89" s="163"/>
      <c r="D89" s="163"/>
      <c r="E89" s="163"/>
      <c r="F89" s="163"/>
      <c r="G89" s="163"/>
      <c r="H89" s="163"/>
      <c r="I89" s="163"/>
      <c r="J89" s="163"/>
      <c r="K89" s="163"/>
      <c r="L89" s="163"/>
      <c r="M89" s="163"/>
    </row>
    <row r="90" spans="2:13">
      <c r="B90" s="163"/>
      <c r="C90" s="163"/>
      <c r="D90" s="163"/>
      <c r="E90" s="163"/>
      <c r="F90" s="163"/>
      <c r="G90" s="163"/>
      <c r="H90" s="163"/>
      <c r="I90" s="163"/>
      <c r="J90" s="163"/>
      <c r="K90" s="163"/>
      <c r="L90" s="163"/>
      <c r="M90" s="163"/>
    </row>
    <row r="91" spans="2:13">
      <c r="B91" s="163"/>
      <c r="C91" s="163"/>
      <c r="D91" s="163"/>
      <c r="E91" s="163"/>
      <c r="F91" s="163"/>
      <c r="G91" s="163"/>
      <c r="H91" s="163"/>
      <c r="I91" s="163"/>
      <c r="J91" s="163"/>
      <c r="K91" s="163"/>
      <c r="L91" s="163"/>
      <c r="M91" s="163"/>
    </row>
    <row r="92" spans="2:13">
      <c r="B92" s="163"/>
      <c r="C92" s="163"/>
      <c r="D92" s="163"/>
      <c r="E92" s="163"/>
      <c r="F92" s="163"/>
      <c r="G92" s="163"/>
      <c r="H92" s="163"/>
      <c r="I92" s="163"/>
      <c r="J92" s="163"/>
      <c r="K92" s="163"/>
      <c r="L92" s="163"/>
      <c r="M92" s="163"/>
    </row>
    <row r="93" spans="2:13">
      <c r="B93" s="163"/>
      <c r="C93" s="163"/>
      <c r="D93" s="163"/>
      <c r="E93" s="163"/>
      <c r="F93" s="163"/>
      <c r="G93" s="163"/>
      <c r="H93" s="163"/>
      <c r="I93" s="163"/>
      <c r="J93" s="163"/>
      <c r="K93" s="163"/>
      <c r="L93" s="163"/>
      <c r="M93" s="163"/>
    </row>
    <row r="94" spans="2:13">
      <c r="B94" s="163"/>
      <c r="C94" s="163"/>
      <c r="D94" s="163"/>
      <c r="E94" s="163"/>
      <c r="F94" s="163"/>
      <c r="G94" s="163"/>
      <c r="H94" s="163"/>
      <c r="I94" s="163"/>
      <c r="J94" s="163"/>
      <c r="K94" s="163"/>
      <c r="L94" s="163"/>
      <c r="M94" s="163"/>
    </row>
    <row r="95" spans="2:13">
      <c r="B95" s="163"/>
      <c r="C95" s="163"/>
      <c r="D95" s="163"/>
      <c r="E95" s="163"/>
      <c r="F95" s="163"/>
      <c r="G95" s="163"/>
      <c r="H95" s="163"/>
      <c r="I95" s="163"/>
      <c r="J95" s="163"/>
      <c r="K95" s="163"/>
      <c r="L95" s="163"/>
      <c r="M95" s="163"/>
    </row>
    <row r="96" spans="2:13">
      <c r="B96" s="163"/>
      <c r="C96" s="163"/>
      <c r="D96" s="163"/>
      <c r="E96" s="163"/>
      <c r="F96" s="163"/>
      <c r="G96" s="163"/>
      <c r="H96" s="163"/>
      <c r="I96" s="163"/>
      <c r="J96" s="163"/>
      <c r="K96" s="163"/>
      <c r="L96" s="163"/>
      <c r="M96" s="163"/>
    </row>
    <row r="101" spans="1:1">
      <c r="A101" s="145"/>
    </row>
    <row r="140" spans="1:1">
      <c r="A140" s="145"/>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dimension ref="A2:AN440"/>
  <sheetViews>
    <sheetView topLeftCell="A427" workbookViewId="0">
      <selection activeCell="A433" sqref="A433"/>
    </sheetView>
  </sheetViews>
  <sheetFormatPr defaultRowHeight="15"/>
  <cols>
    <col min="1" max="1" width="27.140625" customWidth="1"/>
    <col min="2" max="2" width="12.85546875" style="95" customWidth="1"/>
    <col min="3" max="4" width="12.85546875" customWidth="1"/>
    <col min="5" max="5" width="21.42578125" customWidth="1"/>
    <col min="8" max="8" width="41.5703125" customWidth="1"/>
    <col min="16" max="16" width="34.42578125" customWidth="1"/>
    <col min="17" max="19" width="12.5703125" bestFit="1" customWidth="1"/>
    <col min="20" max="20" width="11.5703125" bestFit="1" customWidth="1"/>
    <col min="21" max="23" width="12.5703125" bestFit="1" customWidth="1"/>
    <col min="24" max="24" width="11.5703125" bestFit="1" customWidth="1"/>
    <col min="25" max="25" width="12.5703125" bestFit="1" customWidth="1"/>
  </cols>
  <sheetData>
    <row r="2" spans="1:6">
      <c r="A2" s="318" t="s">
        <v>433</v>
      </c>
    </row>
    <row r="4" spans="1:6">
      <c r="A4" s="113" t="s">
        <v>50</v>
      </c>
      <c r="B4" s="113">
        <v>1</v>
      </c>
      <c r="C4">
        <f>100*(('A-8'!B25/'A-8'!B3)^(1/('A-8'!A25-'A-8'!A3))-1)</f>
        <v>0.77684805059385909</v>
      </c>
      <c r="D4" t="str">
        <f>INDEX(A$4:A$13,MATCH(E4,C$4:C$13,0))</f>
        <v>Oil and gas extraction</v>
      </c>
      <c r="E4" s="119">
        <f>SMALL($C$4:$C$13,B4)</f>
        <v>-2.0853093804301448</v>
      </c>
      <c r="F4" s="119">
        <f>INDEX(E$22:E$31,MATCH(D4,D$22:D$31,0))</f>
        <v>-3.1099282567451869</v>
      </c>
    </row>
    <row r="5" spans="1:6">
      <c r="A5" s="113" t="s">
        <v>9</v>
      </c>
      <c r="B5" s="113">
        <f>1+B4</f>
        <v>2</v>
      </c>
      <c r="C5">
        <f>100*(('A-8'!C25/'A-8'!C3)^(1/('A-8'!A25-'A-8'!A3))-1)</f>
        <v>0.79436751085526502</v>
      </c>
      <c r="D5" s="95" t="str">
        <f t="shared" ref="D5:D13" si="0">INDEX(A$4:A$13,MATCH(E5,C$4:C$13,0))</f>
        <v>Mining (except oil and gas)</v>
      </c>
      <c r="E5" s="119">
        <f t="shared" ref="E5:E13" si="1">SMALL($C$4:$C$13,B5)</f>
        <v>-1.6830840058885466</v>
      </c>
      <c r="F5" s="119">
        <f t="shared" ref="F5:F13" si="2">INDEX(E$22:E$31,MATCH(D5,D$22:D$31,0))</f>
        <v>-2.270233802689392</v>
      </c>
    </row>
    <row r="6" spans="1:6" ht="30">
      <c r="A6" s="113" t="s">
        <v>10</v>
      </c>
      <c r="B6" s="113">
        <f t="shared" ref="B6:B13" si="3">1+B5</f>
        <v>3</v>
      </c>
      <c r="C6">
        <f>100*(('A-8'!D25/'A-8'!D3)^(1/('A-8'!A25-'A-8'!A3))-1)</f>
        <v>0.16251105905786822</v>
      </c>
      <c r="D6" s="95" t="str">
        <f t="shared" si="0"/>
        <v>Support activities for agriculture and forestry</v>
      </c>
      <c r="E6" s="119">
        <f t="shared" si="1"/>
        <v>-0.53255047314610948</v>
      </c>
      <c r="F6" s="119">
        <f t="shared" si="2"/>
        <v>-0.99204323536189465</v>
      </c>
    </row>
    <row r="7" spans="1:6" ht="30">
      <c r="A7" s="113" t="s">
        <v>11</v>
      </c>
      <c r="B7" s="113">
        <f t="shared" si="3"/>
        <v>4</v>
      </c>
      <c r="C7">
        <f>100*(('A-8'!E25/'A-8'!E3)^(1/('A-8'!A25-'A-8'!A3))-1)</f>
        <v>-0.53255047314610948</v>
      </c>
      <c r="D7" s="95" t="str">
        <f t="shared" si="0"/>
        <v>Support activities for mining and oil and gas</v>
      </c>
      <c r="E7" s="119">
        <f t="shared" si="1"/>
        <v>-0.45399320506407381</v>
      </c>
      <c r="F7" s="119">
        <f t="shared" si="2"/>
        <v>-0.75367250412158304</v>
      </c>
    </row>
    <row r="8" spans="1:6">
      <c r="A8" s="113" t="s">
        <v>12</v>
      </c>
      <c r="B8" s="113">
        <f t="shared" si="3"/>
        <v>5</v>
      </c>
      <c r="C8">
        <f>100*(('A-8'!F25/'A-8'!F3)^(1/('A-8'!A25-'A-8'!A3))-1)</f>
        <v>-2.0853093804301448</v>
      </c>
      <c r="D8" s="95" t="str">
        <f t="shared" si="0"/>
        <v>Petroleum and coal products manufacturing</v>
      </c>
      <c r="E8" s="119">
        <f t="shared" si="1"/>
        <v>3.2941134430619634E-2</v>
      </c>
      <c r="F8" s="119">
        <f t="shared" si="2"/>
        <v>-0.83573341937702716</v>
      </c>
    </row>
    <row r="9" spans="1:6">
      <c r="A9" s="113" t="s">
        <v>46</v>
      </c>
      <c r="B9" s="113">
        <f t="shared" si="3"/>
        <v>6</v>
      </c>
      <c r="C9">
        <f>100*(('A-8'!G25/'A-8'!G3)^(1/('A-8'!A25-'A-8'!A3))-1)</f>
        <v>-1.6830840058885466</v>
      </c>
      <c r="D9" s="95" t="str">
        <f t="shared" si="0"/>
        <v>Fishing, hunting and trapping</v>
      </c>
      <c r="E9" s="119">
        <f t="shared" si="1"/>
        <v>0.16251105905786822</v>
      </c>
      <c r="F9" s="119">
        <f t="shared" si="2"/>
        <v>0.5460053320232694</v>
      </c>
    </row>
    <row r="10" spans="1:6" ht="30">
      <c r="A10" s="113" t="s">
        <v>254</v>
      </c>
      <c r="B10" s="113">
        <f t="shared" si="3"/>
        <v>7</v>
      </c>
      <c r="C10">
        <f>100*(('A-8'!H25/'A-8'!H3)^(1/('A-8'!A25-'A-8'!A3))-1)</f>
        <v>-0.45399320506407381</v>
      </c>
      <c r="D10" s="95" t="str">
        <f t="shared" si="0"/>
        <v>Crop and animal production</v>
      </c>
      <c r="E10" s="119">
        <f t="shared" si="1"/>
        <v>0.77684805059385909</v>
      </c>
      <c r="F10" s="119">
        <f t="shared" si="2"/>
        <v>2.288251436126898</v>
      </c>
    </row>
    <row r="11" spans="1:6" ht="30">
      <c r="A11" s="114" t="s">
        <v>19</v>
      </c>
      <c r="B11" s="113">
        <f t="shared" si="3"/>
        <v>8</v>
      </c>
      <c r="C11">
        <f>100*(('A-8'!J25/'A-8'!J3)^(1/('A-8'!A25-'A-8'!A3))-1)</f>
        <v>0.93794684520842608</v>
      </c>
      <c r="D11" s="95" t="str">
        <f t="shared" si="0"/>
        <v>Forestry and logging</v>
      </c>
      <c r="E11" s="119">
        <f t="shared" si="1"/>
        <v>0.79436751085526502</v>
      </c>
      <c r="F11" s="119">
        <f t="shared" si="2"/>
        <v>2.3151168762094665</v>
      </c>
    </row>
    <row r="12" spans="1:6">
      <c r="A12" s="113" t="s">
        <v>18</v>
      </c>
      <c r="B12" s="113">
        <f t="shared" si="3"/>
        <v>9</v>
      </c>
      <c r="C12">
        <f>100*(('A-8'!K25/'A-8'!K3)^(1/('A-8'!A25-'A-8'!A3))-1)</f>
        <v>0.80588719520946483</v>
      </c>
      <c r="D12" s="95" t="str">
        <f t="shared" si="0"/>
        <v>Paper manufacturing</v>
      </c>
      <c r="E12" s="119">
        <f t="shared" si="1"/>
        <v>0.80588719520946483</v>
      </c>
      <c r="F12" s="119">
        <f t="shared" si="2"/>
        <v>2.5747514419403927</v>
      </c>
    </row>
    <row r="13" spans="1:6" ht="30">
      <c r="A13" s="118" t="s">
        <v>253</v>
      </c>
      <c r="B13" s="113">
        <f t="shared" si="3"/>
        <v>10</v>
      </c>
      <c r="C13">
        <f>100*(('A-8'!L25/'A-8'!L3)^(1/('A-8'!A25-'A-8'!A3))-1)</f>
        <v>3.2941134430619634E-2</v>
      </c>
      <c r="D13" s="95" t="str">
        <f t="shared" si="0"/>
        <v>Wood product manufacturing</v>
      </c>
      <c r="E13" s="119">
        <f t="shared" si="1"/>
        <v>0.93794684520842608</v>
      </c>
      <c r="F13" s="119">
        <f t="shared" si="2"/>
        <v>2.6710376303475059</v>
      </c>
    </row>
    <row r="20" spans="1:5">
      <c r="A20" s="318" t="s">
        <v>432</v>
      </c>
    </row>
    <row r="22" spans="1:5">
      <c r="A22" s="245" t="s">
        <v>50</v>
      </c>
      <c r="B22" s="245">
        <v>1</v>
      </c>
      <c r="C22">
        <f>100*(('A-12'!B25/'A-12'!B3)^(1/('A-12'!A25-'A-12'!A3))-1)</f>
        <v>2.288251436126898</v>
      </c>
      <c r="D22" t="str">
        <f>INDEX(A$22:A$31,MATCH(E22,C$22:C$31,0))</f>
        <v>Oil and gas extraction</v>
      </c>
      <c r="E22" s="119">
        <f>SMALL(C$22:C$31,B22)</f>
        <v>-3.1099282567451869</v>
      </c>
    </row>
    <row r="23" spans="1:5">
      <c r="A23" s="245" t="s">
        <v>9</v>
      </c>
      <c r="B23" s="245">
        <f>1+B22</f>
        <v>2</v>
      </c>
      <c r="C23">
        <f>100*(('A-12'!C25/'A-12'!C3)^(1/('A-12'!A25-'A-12'!A3))-1)</f>
        <v>2.3151168762094665</v>
      </c>
      <c r="D23" s="318" t="str">
        <f t="shared" ref="D23:D31" si="4">INDEX(A$22:A$31,MATCH(E23,C$22:C$31,0))</f>
        <v>Mining (except oil and gas)</v>
      </c>
      <c r="E23" s="119">
        <f t="shared" ref="E23:E31" si="5">SMALL(C$22:C$31,B23)</f>
        <v>-2.270233802689392</v>
      </c>
    </row>
    <row r="24" spans="1:5" ht="30">
      <c r="A24" s="245" t="s">
        <v>10</v>
      </c>
      <c r="B24" s="245">
        <f t="shared" ref="B24:B31" si="6">1+B23</f>
        <v>3</v>
      </c>
      <c r="C24">
        <f>100*(('A-12'!D25/'A-12'!D3)^(1/('A-12'!A25-'A-12'!A3))-1)</f>
        <v>0.5460053320232694</v>
      </c>
      <c r="D24" s="318" t="str">
        <f t="shared" si="4"/>
        <v>Support activities for agriculture and forestry</v>
      </c>
      <c r="E24" s="119">
        <f t="shared" si="5"/>
        <v>-0.99204323536189465</v>
      </c>
    </row>
    <row r="25" spans="1:5" ht="30">
      <c r="A25" s="245" t="s">
        <v>11</v>
      </c>
      <c r="B25" s="245">
        <f t="shared" si="6"/>
        <v>4</v>
      </c>
      <c r="C25">
        <f>100*(('A-12'!E25/'A-12'!E3)^(1/('A-12'!A25-'A-12'!A3))-1)</f>
        <v>-0.99204323536189465</v>
      </c>
      <c r="D25" s="318" t="str">
        <f t="shared" si="4"/>
        <v>Petroleum and coal products manufacturing</v>
      </c>
      <c r="E25" s="119">
        <f t="shared" si="5"/>
        <v>-0.83573341937702716</v>
      </c>
    </row>
    <row r="26" spans="1:5">
      <c r="A26" s="245" t="s">
        <v>12</v>
      </c>
      <c r="B26" s="245">
        <f t="shared" si="6"/>
        <v>5</v>
      </c>
      <c r="C26">
        <f>100*(('A-12'!F25/'A-12'!F3)^(1/('A-12'!A25-'A-12'!A3))-1)</f>
        <v>-3.1099282567451869</v>
      </c>
      <c r="D26" s="318" t="str">
        <f t="shared" si="4"/>
        <v>Support activities for mining and oil and gas</v>
      </c>
      <c r="E26" s="119">
        <f t="shared" si="5"/>
        <v>-0.75367250412158304</v>
      </c>
    </row>
    <row r="27" spans="1:5">
      <c r="A27" s="245" t="s">
        <v>46</v>
      </c>
      <c r="B27" s="245">
        <f t="shared" si="6"/>
        <v>6</v>
      </c>
      <c r="C27">
        <f>100*(('A-12'!G25/'A-12'!G3)^(1/('A-12'!A25-'A-12'!A3))-1)</f>
        <v>-2.270233802689392</v>
      </c>
      <c r="D27" s="318" t="str">
        <f t="shared" si="4"/>
        <v>Fishing, hunting and trapping</v>
      </c>
      <c r="E27" s="119">
        <f t="shared" si="5"/>
        <v>0.5460053320232694</v>
      </c>
    </row>
    <row r="28" spans="1:5" ht="30">
      <c r="A28" s="245" t="s">
        <v>254</v>
      </c>
      <c r="B28" s="245">
        <f t="shared" si="6"/>
        <v>7</v>
      </c>
      <c r="C28">
        <f>100*(('A-12'!H25/'A-12'!H3)^(1/('A-12'!A25-'A-12'!A3))-1)</f>
        <v>-0.75367250412158304</v>
      </c>
      <c r="D28" s="318" t="str">
        <f t="shared" si="4"/>
        <v>Crop and animal production</v>
      </c>
      <c r="E28" s="119">
        <f t="shared" si="5"/>
        <v>2.288251436126898</v>
      </c>
    </row>
    <row r="29" spans="1:5" ht="30">
      <c r="A29" s="322" t="s">
        <v>19</v>
      </c>
      <c r="B29" s="245">
        <f t="shared" si="6"/>
        <v>8</v>
      </c>
      <c r="C29">
        <f>100*(('A-12'!J25/'A-12'!J3)^(1/('A-12'!A25-'A-12'!A3))-1)</f>
        <v>2.6710376303475059</v>
      </c>
      <c r="D29" s="318" t="str">
        <f t="shared" si="4"/>
        <v>Forestry and logging</v>
      </c>
      <c r="E29" s="119">
        <f t="shared" si="5"/>
        <v>2.3151168762094665</v>
      </c>
    </row>
    <row r="30" spans="1:5">
      <c r="A30" s="245" t="s">
        <v>18</v>
      </c>
      <c r="B30" s="245">
        <f t="shared" si="6"/>
        <v>9</v>
      </c>
      <c r="C30">
        <f>100*(('A-12'!K25/'A-12'!K3)^(1/('A-12'!A25-'A-12'!A3))-1)</f>
        <v>2.5747514419403927</v>
      </c>
      <c r="D30" s="318" t="str">
        <f t="shared" si="4"/>
        <v>Paper manufacturing</v>
      </c>
      <c r="E30" s="119">
        <f t="shared" si="5"/>
        <v>2.5747514419403927</v>
      </c>
    </row>
    <row r="31" spans="1:5" ht="30">
      <c r="A31" s="118" t="s">
        <v>253</v>
      </c>
      <c r="B31" s="245">
        <f t="shared" si="6"/>
        <v>10</v>
      </c>
      <c r="C31">
        <f>100*(('A-12'!L25/'A-12'!L3)^(1/('A-12'!A25-'A-12'!A3))-1)</f>
        <v>-0.83573341937702716</v>
      </c>
      <c r="D31" s="318" t="str">
        <f t="shared" si="4"/>
        <v>Wood product manufacturing</v>
      </c>
      <c r="E31" s="119">
        <f t="shared" si="5"/>
        <v>2.6710376303475059</v>
      </c>
    </row>
    <row r="36" spans="1:40">
      <c r="A36" s="318" t="s">
        <v>438</v>
      </c>
      <c r="P36" s="318" t="s">
        <v>434</v>
      </c>
      <c r="AE36" s="318" t="s">
        <v>439</v>
      </c>
    </row>
    <row r="37" spans="1:40">
      <c r="B37" s="95" t="s">
        <v>255</v>
      </c>
      <c r="C37" s="95" t="s">
        <v>89</v>
      </c>
      <c r="D37" s="95" t="s">
        <v>256</v>
      </c>
      <c r="P37" t="s">
        <v>50</v>
      </c>
      <c r="Q37" t="s">
        <v>9</v>
      </c>
      <c r="R37" t="s">
        <v>10</v>
      </c>
      <c r="S37" t="s">
        <v>11</v>
      </c>
      <c r="T37" t="s">
        <v>12</v>
      </c>
      <c r="U37" t="s">
        <v>46</v>
      </c>
      <c r="V37" t="s">
        <v>254</v>
      </c>
      <c r="W37" t="s">
        <v>19</v>
      </c>
      <c r="X37" t="s">
        <v>18</v>
      </c>
      <c r="Y37" t="s">
        <v>253</v>
      </c>
      <c r="AF37" s="318" t="s">
        <v>440</v>
      </c>
      <c r="AG37" s="318" t="s">
        <v>89</v>
      </c>
      <c r="AH37" s="318" t="s">
        <v>256</v>
      </c>
    </row>
    <row r="38" spans="1:40" ht="19.5" customHeight="1">
      <c r="A38" s="113" t="s">
        <v>50</v>
      </c>
      <c r="B38" s="119">
        <f>100*(('A-3'!B$25/'A-3'!B$3)^(1/('A-3'!$A$25-'A-3'!$A$3))-1)</f>
        <v>1.9653406463429945</v>
      </c>
      <c r="C38" s="119">
        <f>100*(('A-1'!B53/'A-1'!B31)^(1/('A-1'!A53-'A-1'!A31))-1)</f>
        <v>-2.2523466253788094</v>
      </c>
      <c r="D38" s="119">
        <f>100*(('A-1'!B25/'A-1'!B3)^(1/('A-1'!A25-'A-1'!A3))-1)</f>
        <v>4.3148060280478129</v>
      </c>
      <c r="E38" s="119">
        <f>B38-C38</f>
        <v>4.2176872717218039</v>
      </c>
      <c r="G38">
        <v>1</v>
      </c>
      <c r="H38" t="str">
        <f t="shared" ref="H38:H47" si="7">INDEX(A$38:A$47,MATCH($K38,$D$38:$D$47,0))</f>
        <v>Crop and animal production</v>
      </c>
      <c r="I38" s="119">
        <f t="shared" ref="I38:I47" si="8">INDEX(B$38:B$47,MATCH($K38,$D$38:$D$47,0))</f>
        <v>1.9653406463429945</v>
      </c>
      <c r="J38" s="119">
        <f t="shared" ref="J38:J47" si="9">INDEX(C$38:C$47,MATCH($K38,$D$38:$D$47,0))</f>
        <v>-2.2523466253788094</v>
      </c>
      <c r="K38" s="119">
        <f t="shared" ref="K38:K47" si="10">LARGE($D$38:$D$47,G38)</f>
        <v>4.3148060280478129</v>
      </c>
      <c r="O38">
        <v>1990</v>
      </c>
      <c r="P38" s="122">
        <f>'A-13'!B3/'A-11'!B32</f>
        <v>12.206559885229355</v>
      </c>
      <c r="Q38" s="122">
        <f>'A-13'!C3/'A-11'!C32</f>
        <v>28.653368769935085</v>
      </c>
      <c r="R38" s="122">
        <f>'A-13'!D3/'A-11'!D32</f>
        <v>26.800505306814966</v>
      </c>
      <c r="S38" s="122">
        <f>'A-13'!E3/'A-11'!E32</f>
        <v>29.374267254085233</v>
      </c>
      <c r="T38" s="122">
        <f>'A-13'!F3/'A-11'!F32</f>
        <v>675.45748825747</v>
      </c>
      <c r="U38" s="122">
        <f>'A-13'!G3/'A-11'!G32</f>
        <v>174.57758474261496</v>
      </c>
      <c r="V38" s="122">
        <f>'A-13'!H3/'A-11'!H32</f>
        <v>51.904375288773515</v>
      </c>
      <c r="W38" s="122">
        <f>'A-13'!J3/'A-11'!J32</f>
        <v>22.168809971272751</v>
      </c>
      <c r="X38" s="122">
        <f>'A-13'!K3/'A-11'!K32</f>
        <v>37.097624070356957</v>
      </c>
      <c r="Y38" s="122">
        <f>'A-13'!L3/'A-11'!L32</f>
        <v>254.83578501188308</v>
      </c>
      <c r="AE38" s="245" t="s">
        <v>50</v>
      </c>
      <c r="AF38">
        <f>100*(('A-13'!B25/'A-13'!B3)^(1/('A-13'!A25-'A-13'!A3))-1)</f>
        <v>1.8212441335697438</v>
      </c>
      <c r="AG38">
        <f>100*(('A-11'!B54/'A-11'!B32)^(1/('A-11'!A54-'A-11'!A32))-1)</f>
        <v>-2.2523466253788094</v>
      </c>
      <c r="AH38">
        <f>100*(('A-11'!B25/'A-11'!B3)^(1/('A-11'!A25-'A-11'!A3))-1)</f>
        <v>4.1674714851272388</v>
      </c>
      <c r="AJ38">
        <v>1</v>
      </c>
      <c r="AK38" s="318" t="str">
        <f t="shared" ref="AK38:AK47" si="11">INDEX(AE$38:AE$47,MATCH($AN38,$AH$38:$AH$47,0))</f>
        <v>Crop and animal production</v>
      </c>
      <c r="AL38" s="119">
        <f t="shared" ref="AL38:AL47" si="12">INDEX(AF$38:AF$47,MATCH($AN38,$AH$38:$AH$47,0))</f>
        <v>1.8212441335697438</v>
      </c>
      <c r="AM38" s="119">
        <f>INDEX(AG$38:AG$47,MATCH($AN38,$AH$38:$AH$47,0))</f>
        <v>-2.2523466253788094</v>
      </c>
      <c r="AN38" s="119">
        <f>LARGE(AH$38:AH$47,AJ38)</f>
        <v>4.1674714851272388</v>
      </c>
    </row>
    <row r="39" spans="1:40" ht="18" customHeight="1">
      <c r="A39" s="113" t="s">
        <v>9</v>
      </c>
      <c r="B39" s="119">
        <f>100*(('A-3'!C$25/'A-3'!C$3)^(1/('A-3'!$A$25-'A-3'!$A$3))-1)</f>
        <v>-0.11662517743312728</v>
      </c>
      <c r="C39" s="119">
        <f>100*(('A-1'!C53/'A-1'!C31)^(1/('A-1'!A53-'A-1'!A31))-1)</f>
        <v>-2.7634372368293136</v>
      </c>
      <c r="D39" s="119">
        <f>100*(('A-1'!C25/'A-1'!C3)^(1/('A-1'!A25-'A-1'!A3))-1)</f>
        <v>2.7220336387656419</v>
      </c>
      <c r="E39" s="119">
        <f t="shared" ref="E39:E47" si="13">B39-C39</f>
        <v>2.6468120593961864</v>
      </c>
      <c r="G39">
        <f>1+G38</f>
        <v>2</v>
      </c>
      <c r="H39" s="95" t="str">
        <f t="shared" si="7"/>
        <v>Wood product manufacturing</v>
      </c>
      <c r="I39" s="119">
        <f t="shared" si="8"/>
        <v>1.1719629579947322</v>
      </c>
      <c r="J39" s="119">
        <f t="shared" si="9"/>
        <v>-1.7805314261264304</v>
      </c>
      <c r="K39" s="119">
        <f t="shared" si="10"/>
        <v>3.0060811569536883</v>
      </c>
      <c r="M39" s="95"/>
      <c r="O39">
        <v>2012</v>
      </c>
      <c r="P39" s="122">
        <f>'A-13'!B25/'A-11'!B54</f>
        <v>29.970817448033586</v>
      </c>
      <c r="Q39" s="122">
        <f>'A-13'!C25/'A-11'!C54</f>
        <v>56.699264930792552</v>
      </c>
      <c r="R39" s="122">
        <f>'A-13'!D25/'A-11'!D54</f>
        <v>37.618215655289085</v>
      </c>
      <c r="S39" s="122">
        <f>'A-13'!E25/'A-11'!E54</f>
        <v>29.74795066574702</v>
      </c>
      <c r="T39" s="122">
        <f>'A-13'!F25/'A-11'!F54</f>
        <v>521.77861369000493</v>
      </c>
      <c r="U39" s="122">
        <f>'A-13'!G25/'A-11'!G54</f>
        <v>180.04904754426224</v>
      </c>
      <c r="V39" s="122">
        <f>'A-13'!H25/'A-11'!H54</f>
        <v>49.540984686666356</v>
      </c>
      <c r="W39" s="122">
        <f>'A-13'!J25/'A-11'!J54</f>
        <v>48.578639754551027</v>
      </c>
      <c r="X39" s="122">
        <f>'A-13'!K25/'A-11'!K54</f>
        <v>63.829523077413597</v>
      </c>
      <c r="Y39" s="122">
        <f>'A-13'!L25/'A-11'!L54</f>
        <v>191.86304916903407</v>
      </c>
      <c r="AE39" s="245" t="s">
        <v>9</v>
      </c>
      <c r="AF39">
        <f>100*(('A-13'!C25/'A-13'!C3)^(1/('A-13'!A25-'A-13'!A3))-1)</f>
        <v>0.30033990838487234</v>
      </c>
      <c r="AG39">
        <f>100*(('A-11'!C54/'A-11'!C32)^(1/('A-11'!A54-'A-11'!A32))-1)</f>
        <v>-2.7634372368293136</v>
      </c>
      <c r="AH39">
        <f>100*(('A-11'!C25/'A-11'!C3)^(1/('A-11'!A25-'A-11'!A3))-1)</f>
        <v>3.1508587552253164</v>
      </c>
      <c r="AJ39">
        <f>1+AJ38</f>
        <v>2</v>
      </c>
      <c r="AK39" s="318" t="str">
        <f t="shared" si="11"/>
        <v>Wood product manufacturing</v>
      </c>
      <c r="AL39" s="119">
        <f t="shared" si="12"/>
        <v>1.7850697574213203</v>
      </c>
      <c r="AM39" s="119">
        <f t="shared" ref="AM39:AM47" si="14">INDEX(AG$38:AG$47,MATCH($AN39,$AH$38:$AH$47,0))</f>
        <v>-1.7805314261264304</v>
      </c>
      <c r="AN39" s="119">
        <f t="shared" ref="AN39:AN47" si="15">LARGE(AH$38:AH$47,AJ39)</f>
        <v>3.6302672440092998</v>
      </c>
    </row>
    <row r="40" spans="1:40" ht="19.5" customHeight="1">
      <c r="A40" s="113" t="s">
        <v>10</v>
      </c>
      <c r="B40" s="119">
        <f>100*(('A-3'!D$25/'A-3'!D$3)^(1/('A-3'!$A$25-'A-3'!$A$3))-1)</f>
        <v>-0.94467842334791108</v>
      </c>
      <c r="C40" s="119">
        <f>100*(('A-1'!D53/'A-1'!D31)^(1/('A-1'!A53-'A-1'!A31))-1)</f>
        <v>-3.3401112485876183</v>
      </c>
      <c r="D40" s="119">
        <f>100*(('A-1'!D25/'A-1'!D3)^(1/('A-1'!A25-'A-1'!A3))-1)</f>
        <v>2.4781768987778507</v>
      </c>
      <c r="E40" s="119">
        <f t="shared" si="13"/>
        <v>2.3954328252397072</v>
      </c>
      <c r="G40" s="95">
        <f t="shared" ref="G40:G47" si="16">1+G39</f>
        <v>3</v>
      </c>
      <c r="H40" s="95" t="str">
        <f t="shared" si="7"/>
        <v>Forestry and logging</v>
      </c>
      <c r="I40" s="119">
        <f t="shared" si="8"/>
        <v>-0.11662517743312728</v>
      </c>
      <c r="J40" s="119">
        <f t="shared" si="9"/>
        <v>-2.7634372368293136</v>
      </c>
      <c r="K40" s="119">
        <f t="shared" si="10"/>
        <v>2.7220336387656419</v>
      </c>
      <c r="M40" s="95"/>
      <c r="P40" s="115" t="s">
        <v>12</v>
      </c>
      <c r="Q40" s="245" t="s">
        <v>435</v>
      </c>
      <c r="R40" s="245" t="s">
        <v>46</v>
      </c>
      <c r="S40" s="245" t="s">
        <v>18</v>
      </c>
      <c r="T40" s="245" t="s">
        <v>9</v>
      </c>
      <c r="U40" s="245" t="s">
        <v>436</v>
      </c>
      <c r="V40" s="245" t="s">
        <v>19</v>
      </c>
      <c r="W40" s="245" t="s">
        <v>10</v>
      </c>
      <c r="X40" s="245" t="s">
        <v>50</v>
      </c>
      <c r="Y40" s="245" t="s">
        <v>437</v>
      </c>
      <c r="AE40" s="245" t="s">
        <v>10</v>
      </c>
      <c r="AF40">
        <f>100*(('A-13'!D25/'A-13'!D3)^(1/('A-13'!A25-'A-13'!A3))-1)</f>
        <v>-1.838833754829694</v>
      </c>
      <c r="AG40">
        <f>100*(('A-11'!D54/'A-11'!D32)^(1/('A-11'!A54-'A-11'!A32))-1)</f>
        <v>-3.3401112485876183</v>
      </c>
      <c r="AH40">
        <f>100*(('A-11'!D25/'A-11'!D3)^(1/('A-11'!A25-'A-11'!A3))-1)</f>
        <v>1.5531296855111787</v>
      </c>
      <c r="AJ40" s="318">
        <f t="shared" ref="AJ40:AJ47" si="17">1+AJ39</f>
        <v>3</v>
      </c>
      <c r="AK40" s="318" t="str">
        <f t="shared" si="11"/>
        <v>Forestry and logging</v>
      </c>
      <c r="AL40" s="119">
        <f t="shared" si="12"/>
        <v>0.30033990838487234</v>
      </c>
      <c r="AM40" s="119">
        <f t="shared" si="14"/>
        <v>-2.7634372368293136</v>
      </c>
      <c r="AN40" s="119">
        <f t="shared" si="15"/>
        <v>3.1508587552253164</v>
      </c>
    </row>
    <row r="41" spans="1:40" ht="32.25" customHeight="1">
      <c r="A41" s="113" t="s">
        <v>11</v>
      </c>
      <c r="B41" s="119">
        <f>100*(('A-3'!E$25/'A-3'!E$3)^(1/('A-3'!$A$25-'A-3'!$A$3))-1)</f>
        <v>2.1954869492647466</v>
      </c>
      <c r="C41" s="119">
        <f>100*(('A-1'!E53/'A-1'!E31)^(1/('A-1'!A53-'A-1'!A31))-1)</f>
        <v>1.3238813624770085</v>
      </c>
      <c r="D41" s="119">
        <f>100*(('A-1'!E25/'A-1'!E3)^(1/('A-1'!A25-'A-1'!A3))-1)</f>
        <v>0.86014349260150613</v>
      </c>
      <c r="E41" s="119">
        <f t="shared" si="13"/>
        <v>0.87160558678773814</v>
      </c>
      <c r="G41" s="95">
        <f>1+G40</f>
        <v>4</v>
      </c>
      <c r="H41" s="95" t="str">
        <f t="shared" si="7"/>
        <v>Fishing, hunting and trapping</v>
      </c>
      <c r="I41" s="119">
        <f t="shared" si="8"/>
        <v>-0.94467842334791108</v>
      </c>
      <c r="J41" s="119">
        <f t="shared" si="9"/>
        <v>-3.3401112485876183</v>
      </c>
      <c r="K41" s="119">
        <f t="shared" si="10"/>
        <v>2.4781768987778507</v>
      </c>
      <c r="M41" s="95"/>
      <c r="O41" s="318">
        <v>1990</v>
      </c>
      <c r="P41" s="122">
        <f>INDEX($P$38:$Y$38,MATCH(P42,$P$39:$Y$39,0))</f>
        <v>675.45748825747</v>
      </c>
      <c r="Q41" s="122">
        <f t="shared" ref="Q41:Y41" si="18">INDEX($P$38:$Y$38,MATCH(Q42,$P$39:$Y$39,0))</f>
        <v>254.83578501188308</v>
      </c>
      <c r="R41" s="122">
        <f t="shared" si="18"/>
        <v>174.57758474261496</v>
      </c>
      <c r="S41" s="122">
        <f t="shared" si="18"/>
        <v>37.097624070356957</v>
      </c>
      <c r="T41" s="122">
        <f t="shared" si="18"/>
        <v>28.653368769935085</v>
      </c>
      <c r="U41" s="122">
        <f t="shared" si="18"/>
        <v>51.904375288773515</v>
      </c>
      <c r="V41" s="122">
        <f t="shared" si="18"/>
        <v>22.168809971272751</v>
      </c>
      <c r="W41" s="122">
        <f t="shared" si="18"/>
        <v>26.800505306814966</v>
      </c>
      <c r="X41" s="122">
        <f t="shared" si="18"/>
        <v>12.206559885229355</v>
      </c>
      <c r="Y41" s="122">
        <f t="shared" si="18"/>
        <v>29.374267254085233</v>
      </c>
      <c r="AE41" s="245" t="s">
        <v>11</v>
      </c>
      <c r="AF41">
        <f>100*(('A-13'!E25/'A-13'!E3)^(1/('A-13'!A25-'A-13'!A3))-1)</f>
        <v>1.3821188722428213</v>
      </c>
      <c r="AG41">
        <f>100*(('A-11'!E54/'A-11'!E32)^(1/('A-11'!A54-'A-11'!A32))-1)</f>
        <v>1.3238813624770085</v>
      </c>
      <c r="AH41">
        <f>100*(('A-11'!E25/'A-11'!E3)^(1/('A-11'!A25-'A-11'!A3))-1)</f>
        <v>5.7412193024730662E-2</v>
      </c>
      <c r="AJ41" s="318">
        <f t="shared" si="17"/>
        <v>4</v>
      </c>
      <c r="AK41" s="318" t="str">
        <f t="shared" si="11"/>
        <v>Paper manufacturing</v>
      </c>
      <c r="AL41" s="119">
        <f t="shared" si="12"/>
        <v>-0.32649739050838456</v>
      </c>
      <c r="AM41" s="119">
        <f t="shared" si="14"/>
        <v>-2.755018707607515</v>
      </c>
      <c r="AN41" s="119">
        <f t="shared" si="15"/>
        <v>2.4972903497064491</v>
      </c>
    </row>
    <row r="42" spans="1:40" ht="17.25" customHeight="1">
      <c r="A42" s="113" t="s">
        <v>12</v>
      </c>
      <c r="B42" s="119">
        <f>100*(('A-3'!F$25/'A-3'!F$3)^(1/('A-3'!$A$25-'A-3'!$A$3))-1)</f>
        <v>3.7431583940047863</v>
      </c>
      <c r="C42" s="119">
        <f>100*(('A-1'!F53/'A-1'!F31)^(1/('A-1'!A53-'A-1'!A31))-1)</f>
        <v>3.4680327139137379</v>
      </c>
      <c r="D42" s="119">
        <f>100*(('A-1'!F25/'A-1'!F3)^(1/('A-1'!A25-'A-1'!A3))-1)</f>
        <v>0.26592245167902373</v>
      </c>
      <c r="E42" s="119">
        <f t="shared" si="13"/>
        <v>0.27512568009104843</v>
      </c>
      <c r="G42" s="95">
        <f t="shared" si="16"/>
        <v>5</v>
      </c>
      <c r="H42" s="95" t="str">
        <f t="shared" si="7"/>
        <v>Paper manufacturing</v>
      </c>
      <c r="I42" s="119">
        <f t="shared" si="8"/>
        <v>-0.4534958537257161</v>
      </c>
      <c r="J42" s="119">
        <f t="shared" si="9"/>
        <v>-2.755018707607515</v>
      </c>
      <c r="K42" s="119">
        <f t="shared" si="10"/>
        <v>2.3668101385317719</v>
      </c>
      <c r="M42" s="95"/>
      <c r="O42" s="318">
        <v>2012</v>
      </c>
      <c r="P42" s="122">
        <f t="shared" ref="P42:Y42" si="19">LARGE($P39:$Y39,P43)</f>
        <v>521.77861369000493</v>
      </c>
      <c r="Q42" s="122">
        <f t="shared" si="19"/>
        <v>191.86304916903407</v>
      </c>
      <c r="R42" s="122">
        <f t="shared" si="19"/>
        <v>180.04904754426224</v>
      </c>
      <c r="S42" s="122">
        <f t="shared" si="19"/>
        <v>63.829523077413597</v>
      </c>
      <c r="T42" s="122">
        <f t="shared" si="19"/>
        <v>56.699264930792552</v>
      </c>
      <c r="U42" s="122">
        <f t="shared" si="19"/>
        <v>49.540984686666356</v>
      </c>
      <c r="V42" s="122">
        <f t="shared" si="19"/>
        <v>48.578639754551027</v>
      </c>
      <c r="W42" s="122">
        <f t="shared" si="19"/>
        <v>37.618215655289085</v>
      </c>
      <c r="X42" s="122">
        <f t="shared" si="19"/>
        <v>29.970817448033586</v>
      </c>
      <c r="Y42" s="122">
        <f t="shared" si="19"/>
        <v>29.74795066574702</v>
      </c>
      <c r="AE42" s="245" t="s">
        <v>12</v>
      </c>
      <c r="AF42">
        <f>100*(('A-13'!F25/'A-13'!F3)^(1/('A-13'!A25-'A-13'!A3))-1)</f>
        <v>2.2610395407415274</v>
      </c>
      <c r="AG42">
        <f>100*(('A-11'!F54/'A-11'!F32)^(1/('A-11'!A54-'A-11'!A32))-1)</f>
        <v>3.4680327139137379</v>
      </c>
      <c r="AH42">
        <f>100*(('A-11'!F25/'A-11'!F3)^(1/('A-11'!A25-'A-11'!A3))-1)</f>
        <v>-1.1664890359959545</v>
      </c>
      <c r="AJ42" s="318">
        <f t="shared" si="17"/>
        <v>5</v>
      </c>
      <c r="AK42" s="318" t="str">
        <f t="shared" si="11"/>
        <v>Fishing, hunting and trapping</v>
      </c>
      <c r="AL42" s="119">
        <f t="shared" si="12"/>
        <v>-1.838833754829694</v>
      </c>
      <c r="AM42" s="119">
        <f t="shared" si="14"/>
        <v>-3.3401112485876183</v>
      </c>
      <c r="AN42" s="119">
        <f t="shared" si="15"/>
        <v>1.5531296855111787</v>
      </c>
    </row>
    <row r="43" spans="1:40" ht="16.5" customHeight="1">
      <c r="A43" s="113" t="s">
        <v>46</v>
      </c>
      <c r="B43" s="119">
        <f>100*(('A-3'!G$25/'A-3'!G$3)^(1/('A-3'!$A$25-'A-3'!$A$3))-1)</f>
        <v>0.48498763062647665</v>
      </c>
      <c r="C43" s="119">
        <f>100*(('A-1'!G53/'A-1'!G31)^(1/('A-1'!A53-'A-1'!A31))-1)</f>
        <v>-0.20125478288843812</v>
      </c>
      <c r="D43" s="119">
        <f>100*(('A-1'!G25/'A-1'!G3)^(1/('A-1'!A25-'A-1'!A3))-1)</f>
        <v>0.68758497863214973</v>
      </c>
      <c r="E43" s="119">
        <f t="shared" si="13"/>
        <v>0.68624241351491477</v>
      </c>
      <c r="G43" s="95">
        <f t="shared" si="16"/>
        <v>6</v>
      </c>
      <c r="H43" s="95" t="str">
        <f t="shared" si="7"/>
        <v>Support activities for agriculture and forestry</v>
      </c>
      <c r="I43" s="119">
        <f t="shared" si="8"/>
        <v>2.1954869492647466</v>
      </c>
      <c r="J43" s="119">
        <f t="shared" si="9"/>
        <v>1.3238813624770085</v>
      </c>
      <c r="K43" s="119">
        <f t="shared" si="10"/>
        <v>0.86014349260150613</v>
      </c>
      <c r="M43" s="95"/>
      <c r="P43" s="115">
        <v>1</v>
      </c>
      <c r="Q43">
        <f>1+P43</f>
        <v>2</v>
      </c>
      <c r="R43" s="318">
        <f t="shared" ref="R43:Y43" si="20">1+Q43</f>
        <v>3</v>
      </c>
      <c r="S43" s="318">
        <f t="shared" si="20"/>
        <v>4</v>
      </c>
      <c r="T43" s="318">
        <f t="shared" si="20"/>
        <v>5</v>
      </c>
      <c r="U43" s="318">
        <f t="shared" si="20"/>
        <v>6</v>
      </c>
      <c r="V43" s="318">
        <f t="shared" si="20"/>
        <v>7</v>
      </c>
      <c r="W43" s="318">
        <f t="shared" si="20"/>
        <v>8</v>
      </c>
      <c r="X43" s="318">
        <f t="shared" si="20"/>
        <v>9</v>
      </c>
      <c r="Y43" s="318">
        <f t="shared" si="20"/>
        <v>10</v>
      </c>
      <c r="AE43" s="245" t="s">
        <v>46</v>
      </c>
      <c r="AF43">
        <f>100*(('A-13'!G25/'A-13'!G3)^(1/('A-13'!A25-'A-13'!A3))-1)</f>
        <v>-6.1165923962758217E-2</v>
      </c>
      <c r="AG43">
        <f>100*(('A-11'!G54/'A-11'!G32)^(1/('A-11'!A54-'A-11'!A32))-1)</f>
        <v>-0.20125478288843812</v>
      </c>
      <c r="AH43">
        <f>100*(('A-11'!G25/'A-11'!G3)^(1/('A-11'!A25-'A-11'!A3))-1)</f>
        <v>0.14036761433817713</v>
      </c>
      <c r="AJ43" s="318">
        <f t="shared" si="17"/>
        <v>6</v>
      </c>
      <c r="AK43" s="318" t="str">
        <f t="shared" si="11"/>
        <v>Mining (except oil and gas)</v>
      </c>
      <c r="AL43" s="119">
        <f t="shared" si="12"/>
        <v>-6.1165923962758217E-2</v>
      </c>
      <c r="AM43" s="119">
        <f t="shared" si="14"/>
        <v>-0.20125478288843812</v>
      </c>
      <c r="AN43" s="119">
        <f t="shared" si="15"/>
        <v>0.14036761433817713</v>
      </c>
    </row>
    <row r="44" spans="1:40" ht="33" customHeight="1">
      <c r="A44" s="113" t="s">
        <v>254</v>
      </c>
      <c r="B44" s="119">
        <f>100*(('A-3'!H$25/'A-3'!H$3)^(1/('A-3'!$A$25-'A-3'!$A$3))-1)</f>
        <v>5.9962777240686993</v>
      </c>
      <c r="C44" s="119">
        <f>100*(('A-1'!H53/'A-1'!H31)^(1/('A-1'!A53-'A-1'!A31))-1)</f>
        <v>5.4289657339579911</v>
      </c>
      <c r="D44" s="119">
        <f>100*(('A-1'!H25/'A-1'!H3)^(1/('A-1'!A25-'A-1'!A3))-1)</f>
        <v>0.53805609903017082</v>
      </c>
      <c r="E44" s="119">
        <f t="shared" si="13"/>
        <v>0.56731199011070821</v>
      </c>
      <c r="G44" s="95">
        <f t="shared" si="16"/>
        <v>7</v>
      </c>
      <c r="H44" s="95" t="str">
        <f t="shared" si="7"/>
        <v>Mining (except oil and gas)</v>
      </c>
      <c r="I44" s="119">
        <f t="shared" si="8"/>
        <v>0.48498763062647665</v>
      </c>
      <c r="J44" s="119">
        <f t="shared" si="9"/>
        <v>-0.20125478288843812</v>
      </c>
      <c r="K44" s="119">
        <f t="shared" si="10"/>
        <v>0.68758497863214973</v>
      </c>
      <c r="M44" s="95"/>
      <c r="P44" s="115"/>
      <c r="AE44" s="245" t="s">
        <v>254</v>
      </c>
      <c r="AF44">
        <f>100*(('A-13'!H25/'A-13'!H3)^(1/('A-13'!A25-'A-13'!A3))-1)</f>
        <v>5.2058710279073273</v>
      </c>
      <c r="AG44">
        <f>100*(('A-11'!H54/'A-11'!H32)^(1/('A-11'!A54-'A-11'!A32))-1)</f>
        <v>5.4289657339579911</v>
      </c>
      <c r="AH44">
        <f>100*(('A-11'!H25/'A-11'!H3)^(1/('A-11'!A25-'A-11'!A3))-1)</f>
        <v>-0.21163862453449367</v>
      </c>
      <c r="AJ44" s="318">
        <f t="shared" si="17"/>
        <v>7</v>
      </c>
      <c r="AK44" s="318" t="str">
        <f t="shared" si="11"/>
        <v>Support activities for agriculture and forestry</v>
      </c>
      <c r="AL44" s="119">
        <f t="shared" si="12"/>
        <v>1.3821188722428213</v>
      </c>
      <c r="AM44" s="119">
        <f t="shared" si="14"/>
        <v>1.3238813624770085</v>
      </c>
      <c r="AN44" s="119">
        <f t="shared" si="15"/>
        <v>5.7412193024730662E-2</v>
      </c>
    </row>
    <row r="45" spans="1:40" ht="14.25" customHeight="1">
      <c r="A45" s="114" t="s">
        <v>19</v>
      </c>
      <c r="B45" s="119">
        <f>100*(('A-3'!J$25/'A-3'!J$3)^(1/('A-3'!$A$25-'A-3'!$A$3))-1)</f>
        <v>1.1719629579947322</v>
      </c>
      <c r="C45" s="119">
        <f>100*(('A-1'!J53/'A-1'!J31)^(1/('A-1'!A53-'A-1'!A31))-1)</f>
        <v>-1.7805314261264304</v>
      </c>
      <c r="D45" s="119">
        <f>100*(('A-1'!J25/'A-1'!J3)^(1/('A-1'!A25-'A-1'!A3))-1)</f>
        <v>3.0060811569536883</v>
      </c>
      <c r="E45" s="119">
        <f t="shared" si="13"/>
        <v>2.9524943841211626</v>
      </c>
      <c r="G45" s="95">
        <f t="shared" si="16"/>
        <v>8</v>
      </c>
      <c r="H45" s="95" t="str">
        <f t="shared" si="7"/>
        <v>Support activities for mining and oil and gas</v>
      </c>
      <c r="I45" s="119">
        <f t="shared" si="8"/>
        <v>5.9962777240686993</v>
      </c>
      <c r="J45" s="119">
        <f t="shared" si="9"/>
        <v>5.4289657339579911</v>
      </c>
      <c r="K45" s="119">
        <f t="shared" si="10"/>
        <v>0.53805609903017082</v>
      </c>
      <c r="P45" s="115"/>
      <c r="AE45" s="322" t="s">
        <v>19</v>
      </c>
      <c r="AF45">
        <f>100*(('A-13'!J25/'A-13'!J3)^(1/('A-13'!A25-'A-13'!A3))-1)</f>
        <v>1.7850697574213203</v>
      </c>
      <c r="AG45">
        <f>100*(('A-11'!J54/'A-11'!J32)^(1/('A-11'!A54-'A-11'!A32))-1)</f>
        <v>-1.7805314261264304</v>
      </c>
      <c r="AH45">
        <f>100*(('A-11'!J25/'A-11'!J3)^(1/('A-11'!A25-'A-11'!A3))-1)</f>
        <v>3.6302672440092998</v>
      </c>
      <c r="AJ45" s="318">
        <f t="shared" si="17"/>
        <v>8</v>
      </c>
      <c r="AK45" s="318" t="str">
        <f t="shared" si="11"/>
        <v>Support activities for mining and oil and gas</v>
      </c>
      <c r="AL45" s="119">
        <f t="shared" si="12"/>
        <v>5.2058710279073273</v>
      </c>
      <c r="AM45" s="119">
        <f t="shared" si="14"/>
        <v>5.4289657339579911</v>
      </c>
      <c r="AN45" s="119">
        <f t="shared" si="15"/>
        <v>-0.21163862453449367</v>
      </c>
    </row>
    <row r="46" spans="1:40" ht="15.75" customHeight="1">
      <c r="A46" s="113" t="s">
        <v>18</v>
      </c>
      <c r="B46" s="119">
        <f>100*(('A-3'!K$25/'A-3'!K$3)^(1/('A-3'!$A$25-'A-3'!$A$3))-1)</f>
        <v>-0.4534958537257161</v>
      </c>
      <c r="C46" s="119">
        <f>100*(('A-1'!K53/'A-1'!K31)^(1/('A-1'!A53-'A-1'!A31))-1)</f>
        <v>-2.755018707607515</v>
      </c>
      <c r="D46" s="119">
        <f>100*(('A-1'!K25/'A-1'!K3)^(1/('A-1'!A25-'A-1'!A3))-1)</f>
        <v>2.3668101385317719</v>
      </c>
      <c r="E46" s="119">
        <f t="shared" si="13"/>
        <v>2.3015228538817989</v>
      </c>
      <c r="G46" s="95">
        <f t="shared" si="16"/>
        <v>9</v>
      </c>
      <c r="H46" s="95" t="str">
        <f t="shared" si="7"/>
        <v>Oil and gas extraction</v>
      </c>
      <c r="I46" s="119">
        <f t="shared" si="8"/>
        <v>3.7431583940047863</v>
      </c>
      <c r="J46" s="119">
        <f t="shared" si="9"/>
        <v>3.4680327139137379</v>
      </c>
      <c r="K46" s="119">
        <f t="shared" si="10"/>
        <v>0.26592245167902373</v>
      </c>
      <c r="P46" s="115"/>
      <c r="AE46" s="245" t="s">
        <v>18</v>
      </c>
      <c r="AF46">
        <f>100*(('A-13'!K25/'A-13'!K3)^(1/('A-13'!A25-'A-13'!A3))-1)</f>
        <v>-0.32649739050838456</v>
      </c>
      <c r="AG46">
        <f>100*(('A-11'!K54/'A-11'!K32)^(1/('A-11'!A54-'A-11'!A32))-1)</f>
        <v>-2.755018707607515</v>
      </c>
      <c r="AH46">
        <f>100*(('A-11'!K25/'A-11'!K3)^(1/('A-11'!A25-'A-11'!A3))-1)</f>
        <v>2.4972903497064491</v>
      </c>
      <c r="AJ46" s="318">
        <f t="shared" si="17"/>
        <v>9</v>
      </c>
      <c r="AK46" s="318" t="str">
        <f t="shared" si="11"/>
        <v>Oil and gas extraction</v>
      </c>
      <c r="AL46" s="119">
        <f t="shared" si="12"/>
        <v>2.2610395407415274</v>
      </c>
      <c r="AM46" s="119">
        <f t="shared" si="14"/>
        <v>3.4680327139137379</v>
      </c>
      <c r="AN46" s="119">
        <f t="shared" si="15"/>
        <v>-1.1664890359959545</v>
      </c>
    </row>
    <row r="47" spans="1:40" ht="29.25" customHeight="1">
      <c r="A47" s="118" t="s">
        <v>253</v>
      </c>
      <c r="B47" s="119">
        <f>100*(('A-3'!L$25/'A-3'!L$3)^(1/('A-3'!$A$25-'A-3'!$A$3))-1)</f>
        <v>1.1438796676643603</v>
      </c>
      <c r="C47" s="119">
        <f>100*(('A-1'!L53/'A-1'!L31)^(1/('A-1'!A53-'A-1'!A31))-1)</f>
        <v>2.0854475559494601</v>
      </c>
      <c r="D47" s="119">
        <f>100*(('A-1'!L25/'A-1'!L3)^(1/('A-1'!A25-'A-1'!A3))-1)</f>
        <v>-0.92248521556423935</v>
      </c>
      <c r="E47" s="119">
        <f t="shared" si="13"/>
        <v>-0.94156788828509974</v>
      </c>
      <c r="G47" s="95">
        <f t="shared" si="16"/>
        <v>10</v>
      </c>
      <c r="H47" s="95" t="str">
        <f t="shared" si="7"/>
        <v>Petroleum and coal products manufacturing</v>
      </c>
      <c r="I47" s="119">
        <f t="shared" si="8"/>
        <v>1.1438796676643603</v>
      </c>
      <c r="J47" s="119">
        <f t="shared" si="9"/>
        <v>2.0854475559494601</v>
      </c>
      <c r="K47" s="119">
        <f t="shared" si="10"/>
        <v>-0.92248521556423935</v>
      </c>
      <c r="P47" s="118"/>
      <c r="AE47" s="118" t="s">
        <v>253</v>
      </c>
      <c r="AF47">
        <f>100*(('A-13'!L25/'A-13'!L3)^(1/('A-13'!A25-'A-13'!A3))-1)</f>
        <v>0.77683100002996497</v>
      </c>
      <c r="AG47">
        <f>100*(('A-11'!L54/'A-11'!L32)^(1/('A-11'!A54-'A-11'!A32))-1)</f>
        <v>2.0854475559494601</v>
      </c>
      <c r="AH47">
        <f>100*(('A-11'!L25/'A-11'!L3)^(1/('A-11'!A25-'A-11'!A3))-1)</f>
        <v>-1.2819963569761339</v>
      </c>
      <c r="AJ47" s="318">
        <f t="shared" si="17"/>
        <v>10</v>
      </c>
      <c r="AK47" s="318" t="str">
        <f t="shared" si="11"/>
        <v>Petroleum and coal products manufacturing</v>
      </c>
      <c r="AL47" s="119">
        <f t="shared" si="12"/>
        <v>0.77683100002996497</v>
      </c>
      <c r="AM47" s="119">
        <f t="shared" si="14"/>
        <v>2.0854475559494601</v>
      </c>
      <c r="AN47" s="119">
        <f t="shared" si="15"/>
        <v>-1.2819963569761339</v>
      </c>
    </row>
    <row r="91" spans="1:25">
      <c r="A91" s="95" t="s">
        <v>257</v>
      </c>
    </row>
    <row r="92" spans="1:25">
      <c r="B92" s="95" t="s">
        <v>258</v>
      </c>
      <c r="C92" s="95" t="s">
        <v>259</v>
      </c>
      <c r="D92" s="95" t="s">
        <v>260</v>
      </c>
      <c r="P92" s="95" t="s">
        <v>271</v>
      </c>
      <c r="Q92" s="95"/>
      <c r="R92" s="95"/>
      <c r="S92" s="95"/>
      <c r="T92" s="95"/>
      <c r="U92" s="95"/>
      <c r="V92" s="95"/>
      <c r="W92" s="95"/>
      <c r="X92" s="95"/>
      <c r="Y92" s="95"/>
    </row>
    <row r="93" spans="1:25">
      <c r="A93" s="113" t="s">
        <v>50</v>
      </c>
      <c r="B93" s="95">
        <f>100*(('A-3'!B25/'A-3'!B3)^(1/('A-3'!A25-'A-3'!A3))-1)</f>
        <v>1.9653406463429945</v>
      </c>
      <c r="C93">
        <f>100*(('A-2'!B25/'A-2'!B3)^(1/('A-2'!A25-'A-2'!A3))-1)</f>
        <v>0.37492363602877887</v>
      </c>
      <c r="D93">
        <f>(B93-C93)/(1+C93/100)</f>
        <v>1.5844764336571293</v>
      </c>
      <c r="G93">
        <v>1</v>
      </c>
      <c r="H93" t="str">
        <f>INDEX(A$93:A$102,MATCH($K93,$D$93:$D$102,0))</f>
        <v>Paper manufacturing</v>
      </c>
      <c r="I93" s="119">
        <f t="shared" ref="I93:I102" si="21">INDEX(B$93:B$102,MATCH($K93,$D$93:$D$102,0))</f>
        <v>-0.4534958537257161</v>
      </c>
      <c r="J93" s="119">
        <f t="shared" ref="J93:J102" si="22">INDEX(C$93:C$102,MATCH($K93,$D$93:$D$102,0))</f>
        <v>-3.8117698356905372</v>
      </c>
      <c r="K93" s="119">
        <f>LARGE($D$93:$D$102,G93)</f>
        <v>3.4913564541401709</v>
      </c>
      <c r="P93" s="95" t="s">
        <v>50</v>
      </c>
      <c r="Q93" s="95" t="s">
        <v>9</v>
      </c>
      <c r="R93" s="95" t="s">
        <v>10</v>
      </c>
      <c r="S93" s="95" t="s">
        <v>11</v>
      </c>
      <c r="T93" s="95" t="s">
        <v>12</v>
      </c>
      <c r="U93" s="95" t="s">
        <v>46</v>
      </c>
      <c r="V93" s="95" t="s">
        <v>254</v>
      </c>
      <c r="W93" s="95" t="s">
        <v>19</v>
      </c>
      <c r="X93" s="95" t="s">
        <v>18</v>
      </c>
      <c r="Y93" s="95" t="s">
        <v>253</v>
      </c>
    </row>
    <row r="94" spans="1:25">
      <c r="A94" s="113" t="s">
        <v>9</v>
      </c>
      <c r="B94" s="95">
        <f>100*(('A-3'!C25/'A-3'!C3)^(1/('A-3'!A25-'A-3'!A3))-1)</f>
        <v>-0.11662517743312728</v>
      </c>
      <c r="C94">
        <f>100*(('A-2'!C25/'A-2'!C3)^(1/('A-2'!A25-'A-2'!A3))-1)</f>
        <v>-1.0098790191128804</v>
      </c>
      <c r="D94" s="95">
        <f t="shared" ref="D94:D102" si="23">(B94-C94)/(1+C94/100)</f>
        <v>0.90236665318574705</v>
      </c>
      <c r="G94">
        <f>1+G93</f>
        <v>2</v>
      </c>
      <c r="H94" s="95" t="str">
        <f t="shared" ref="H94:H102" si="24">INDEX(A$93:A$102,MATCH($K94,$D$93:$D$102,0))</f>
        <v>Crop and animal production</v>
      </c>
      <c r="I94" s="119">
        <f t="shared" si="21"/>
        <v>1.9653406463429945</v>
      </c>
      <c r="J94" s="119">
        <f t="shared" si="22"/>
        <v>0.37492363602877887</v>
      </c>
      <c r="K94" s="119">
        <f t="shared" ref="K94:K102" si="25">LARGE($D$93:$D$102,G94)</f>
        <v>1.5844764336571293</v>
      </c>
      <c r="O94">
        <v>1990</v>
      </c>
      <c r="P94" s="122"/>
      <c r="Q94" s="122"/>
      <c r="R94" s="122"/>
      <c r="S94" s="122"/>
      <c r="T94" s="117"/>
      <c r="U94" s="117"/>
      <c r="V94" s="122"/>
      <c r="W94" s="122"/>
      <c r="X94" s="117"/>
      <c r="Y94" s="117"/>
    </row>
    <row r="95" spans="1:25" ht="30">
      <c r="A95" s="113" t="s">
        <v>10</v>
      </c>
      <c r="B95" s="95">
        <f>100*(('A-3'!D25/'A-3'!D3)^(1/('A-3'!A25-'A-3'!A3))-1)</f>
        <v>-0.94467842334791108</v>
      </c>
      <c r="C95">
        <f>100*(('A-2'!D25/'A-2'!D3)^(1/('A-2'!A25-'A-2'!A3))-1)</f>
        <v>-1.4221107916269848</v>
      </c>
      <c r="D95" s="95">
        <f t="shared" si="23"/>
        <v>0.48431993433119847</v>
      </c>
      <c r="G95" s="95">
        <f t="shared" ref="G95:G102" si="26">1+G94</f>
        <v>3</v>
      </c>
      <c r="H95" s="95" t="str">
        <f t="shared" si="24"/>
        <v>Wood product manufacturing</v>
      </c>
      <c r="I95" s="119">
        <f t="shared" si="21"/>
        <v>1.1719629579947322</v>
      </c>
      <c r="J95" s="119">
        <f t="shared" si="22"/>
        <v>-0.18314872666396198</v>
      </c>
      <c r="K95" s="119">
        <f t="shared" si="25"/>
        <v>1.357598108307273</v>
      </c>
      <c r="O95">
        <v>2012</v>
      </c>
      <c r="P95" s="122"/>
      <c r="Q95" s="122"/>
      <c r="R95" s="122"/>
      <c r="S95" s="122"/>
      <c r="T95" s="117"/>
      <c r="U95" s="117"/>
      <c r="V95" s="122"/>
      <c r="W95" s="117"/>
      <c r="X95" s="117"/>
      <c r="Y95" s="117"/>
    </row>
    <row r="96" spans="1:25" ht="30">
      <c r="A96" s="113" t="s">
        <v>11</v>
      </c>
      <c r="B96" s="95">
        <f>100*(('A-3'!E25/'A-3'!E3)^(1/('A-3'!A25-'A-3'!A3))-1)</f>
        <v>2.1954869492647466</v>
      </c>
      <c r="C96">
        <f>100*(('A-2'!E25/'A-2'!E3)^(1/('A-2'!A25-'A-2'!A3))-1)</f>
        <v>5.3143377751745602</v>
      </c>
      <c r="D96" s="95">
        <f t="shared" si="23"/>
        <v>-2.9614683924309984</v>
      </c>
      <c r="G96" s="95">
        <f t="shared" si="26"/>
        <v>4</v>
      </c>
      <c r="H96" s="95" t="str">
        <f t="shared" si="24"/>
        <v>Forestry and logging</v>
      </c>
      <c r="I96" s="119">
        <f t="shared" si="21"/>
        <v>-0.11662517743312728</v>
      </c>
      <c r="J96" s="119">
        <f t="shared" si="22"/>
        <v>-1.0098790191128804</v>
      </c>
      <c r="K96" s="119">
        <f t="shared" si="25"/>
        <v>0.90236665318574705</v>
      </c>
    </row>
    <row r="97" spans="1:11">
      <c r="A97" s="113" t="s">
        <v>12</v>
      </c>
      <c r="B97" s="95">
        <f>100*(('A-3'!F25/'A-3'!F3)^(1/('A-3'!A25-'A-3'!A3))-1)</f>
        <v>3.7431583940047863</v>
      </c>
      <c r="C97">
        <f>100*(('A-2'!F25/'A-2'!F3)^(1/('A-2'!A25-'A-2'!A3))-1)</f>
        <v>5.8121677740058164</v>
      </c>
      <c r="D97" s="95">
        <f t="shared" si="23"/>
        <v>-1.9553605445642426</v>
      </c>
      <c r="G97" s="95">
        <f t="shared" si="26"/>
        <v>5</v>
      </c>
      <c r="H97" s="95" t="str">
        <f t="shared" si="24"/>
        <v>Fishing, hunting and trapping</v>
      </c>
      <c r="I97" s="119">
        <f t="shared" si="21"/>
        <v>-0.94467842334791108</v>
      </c>
      <c r="J97" s="119">
        <f t="shared" si="22"/>
        <v>-1.4221107916269848</v>
      </c>
      <c r="K97" s="119">
        <f t="shared" si="25"/>
        <v>0.48431993433119847</v>
      </c>
    </row>
    <row r="98" spans="1:11">
      <c r="A98" s="113" t="s">
        <v>46</v>
      </c>
      <c r="B98" s="95">
        <f>100*(('A-3'!G25/'A-3'!G3)^(1/('A-3'!A25-'A-3'!A3))-1)</f>
        <v>0.48498763062647665</v>
      </c>
      <c r="C98">
        <f>100*(('A-2'!G25/'A-2'!G3)^(1/('A-2'!A25-'A-2'!A3))-1)</f>
        <v>2.8853794805403954</v>
      </c>
      <c r="D98" s="95">
        <f t="shared" si="23"/>
        <v>-2.3330738167398466</v>
      </c>
      <c r="G98" s="95">
        <f t="shared" si="26"/>
        <v>6</v>
      </c>
      <c r="H98" s="95" t="str">
        <f t="shared" si="24"/>
        <v>Petroleum and coal products manufacturing</v>
      </c>
      <c r="I98" s="119">
        <f t="shared" si="21"/>
        <v>1.1438796676643603</v>
      </c>
      <c r="J98" s="119">
        <f t="shared" si="22"/>
        <v>1.3550329424732332</v>
      </c>
      <c r="K98" s="119">
        <f t="shared" si="25"/>
        <v>-0.20833033020542613</v>
      </c>
    </row>
    <row r="99" spans="1:11" ht="30">
      <c r="A99" s="113" t="s">
        <v>254</v>
      </c>
      <c r="B99" s="95">
        <f>100*(('A-3'!H25/'A-3'!H3)^(1/('A-3'!A25-'A-3'!A3))-1)</f>
        <v>5.9962777240686993</v>
      </c>
      <c r="C99">
        <f>100*(('A-2'!H25/'A-2'!H3)^(1/('A-2'!A25-'A-2'!A3))-1)</f>
        <v>7.0097588536305322</v>
      </c>
      <c r="D99" s="95">
        <f t="shared" si="23"/>
        <v>-0.94709224693056904</v>
      </c>
      <c r="G99" s="95">
        <f t="shared" si="26"/>
        <v>7</v>
      </c>
      <c r="H99" s="95" t="str">
        <f t="shared" si="24"/>
        <v>Support activities for mining and oil and gas</v>
      </c>
      <c r="I99" s="119">
        <f t="shared" si="21"/>
        <v>5.9962777240686993</v>
      </c>
      <c r="J99" s="119">
        <f t="shared" si="22"/>
        <v>7.0097588536305322</v>
      </c>
      <c r="K99" s="119">
        <f t="shared" si="25"/>
        <v>-0.94709224693056904</v>
      </c>
    </row>
    <row r="100" spans="1:11" ht="30">
      <c r="A100" s="114" t="s">
        <v>19</v>
      </c>
      <c r="B100" s="95">
        <f>100*(('A-3'!J25/'A-3'!J3)^(1/('A-3'!A25-'A-3'!A3))-1)</f>
        <v>1.1719629579947322</v>
      </c>
      <c r="C100">
        <f>100*(('A-2'!J25/'A-2'!J3)^(1/('A-2'!A25-'A-2'!A3))-1)</f>
        <v>-0.18314872666396198</v>
      </c>
      <c r="D100" s="95">
        <f t="shared" si="23"/>
        <v>1.357598108307273</v>
      </c>
      <c r="G100" s="95">
        <f t="shared" si="26"/>
        <v>8</v>
      </c>
      <c r="H100" s="95" t="str">
        <f t="shared" si="24"/>
        <v>Oil and gas extraction</v>
      </c>
      <c r="I100" s="119">
        <f t="shared" si="21"/>
        <v>3.7431583940047863</v>
      </c>
      <c r="J100" s="119">
        <f t="shared" si="22"/>
        <v>5.8121677740058164</v>
      </c>
      <c r="K100" s="119">
        <f t="shared" si="25"/>
        <v>-1.9553605445642426</v>
      </c>
    </row>
    <row r="101" spans="1:11">
      <c r="A101" s="113" t="s">
        <v>18</v>
      </c>
      <c r="B101" s="95">
        <f>100*(('A-3'!K25/'A-3'!K3)^(1/('A-3'!A25-'A-3'!A3))-1)</f>
        <v>-0.4534958537257161</v>
      </c>
      <c r="C101">
        <f>100*(('A-2'!K25/'A-2'!K3)^(1/('A-2'!A25-'A-2'!A3))-1)</f>
        <v>-3.8117698356905372</v>
      </c>
      <c r="D101" s="95">
        <f t="shared" si="23"/>
        <v>3.4913564541401709</v>
      </c>
      <c r="G101" s="95">
        <f t="shared" si="26"/>
        <v>9</v>
      </c>
      <c r="H101" s="95" t="str">
        <f t="shared" si="24"/>
        <v>Mining (except oil and gas)</v>
      </c>
      <c r="I101" s="119">
        <f t="shared" si="21"/>
        <v>0.48498763062647665</v>
      </c>
      <c r="J101" s="119">
        <f t="shared" si="22"/>
        <v>2.8853794805403954</v>
      </c>
      <c r="K101" s="119">
        <f t="shared" si="25"/>
        <v>-2.3330738167398466</v>
      </c>
    </row>
    <row r="102" spans="1:11" ht="30">
      <c r="A102" s="118" t="s">
        <v>253</v>
      </c>
      <c r="B102" s="95">
        <f>100*(('A-3'!L25/'A-3'!L3)^(1/('A-3'!A25-'A-3'!A3))-1)</f>
        <v>1.1438796676643603</v>
      </c>
      <c r="C102">
        <f>100*(('A-2'!L25/'A-2'!L3)^(1/('A-2'!A25-'A-2'!A3))-1)</f>
        <v>1.3550329424732332</v>
      </c>
      <c r="D102" s="95">
        <f t="shared" si="23"/>
        <v>-0.20833033020542613</v>
      </c>
      <c r="G102" s="95">
        <f t="shared" si="26"/>
        <v>10</v>
      </c>
      <c r="H102" s="95" t="str">
        <f t="shared" si="24"/>
        <v>Support activities for agriculture and forestry</v>
      </c>
      <c r="I102" s="119">
        <f t="shared" si="21"/>
        <v>2.1954869492647466</v>
      </c>
      <c r="J102" s="119">
        <f t="shared" si="22"/>
        <v>5.3143377751745602</v>
      </c>
      <c r="K102" s="119">
        <f t="shared" si="25"/>
        <v>-2.9614683924309984</v>
      </c>
    </row>
    <row r="138" spans="1:25" ht="32.25" customHeight="1">
      <c r="A138" s="95" t="s">
        <v>275</v>
      </c>
    </row>
    <row r="139" spans="1:25" ht="49.5" customHeight="1">
      <c r="A139" s="95"/>
      <c r="B139" s="344" t="s">
        <v>274</v>
      </c>
      <c r="C139" s="344"/>
      <c r="D139" s="344"/>
      <c r="E139" s="116" t="s">
        <v>273</v>
      </c>
    </row>
    <row r="140" spans="1:25" ht="45">
      <c r="B140" s="114" t="s">
        <v>261</v>
      </c>
      <c r="C140" s="114" t="s">
        <v>263</v>
      </c>
      <c r="D140" s="114" t="s">
        <v>262</v>
      </c>
      <c r="E140" s="124" t="s">
        <v>278</v>
      </c>
    </row>
    <row r="141" spans="1:25">
      <c r="A141" s="113" t="s">
        <v>50</v>
      </c>
      <c r="B141" s="120">
        <f>100*(('A-3'!B$25/'A-3'!B$18)^(1/('A-3'!$A$25-'A-3'!$A$18))-1)</f>
        <v>1.0697858727028331</v>
      </c>
      <c r="C141" s="120">
        <f>100*(('T-2'!B26/'T-2'!B22)^(1/('T-2'!A26-'T-2'!A22))-1)</f>
        <v>0.26181043356878764</v>
      </c>
      <c r="D141" s="120">
        <f>(B141-C141)/(1+C141/100)</f>
        <v>0.80586559891554299</v>
      </c>
      <c r="E141" s="120">
        <f>AVERAGE('T-1'!M26)</f>
        <v>2.5655413574582165E-2</v>
      </c>
      <c r="O141" s="95"/>
      <c r="P141" s="95" t="s">
        <v>272</v>
      </c>
      <c r="Q141" s="95"/>
      <c r="R141" s="95"/>
      <c r="S141" s="95"/>
      <c r="T141" s="95"/>
      <c r="U141" s="95"/>
      <c r="V141" s="95"/>
      <c r="W141" s="95"/>
      <c r="X141" s="95"/>
      <c r="Y141" s="95"/>
    </row>
    <row r="142" spans="1:25">
      <c r="A142" s="113" t="s">
        <v>9</v>
      </c>
      <c r="B142" s="120">
        <f>100*(('A-3'!C$25/'A-3'!C$18)^(1/('A-3'!$A$25-'A-3'!$A$18))-1)</f>
        <v>-3.8876695709021081</v>
      </c>
      <c r="C142" s="120">
        <f>100*(('T-2'!D26/'T-2'!D22)^(1/('T-2'!A26-'T-2'!A22))-1)</f>
        <v>15.475138988517223</v>
      </c>
      <c r="D142" s="120">
        <f t="shared" ref="D142:D148" si="27">(B142-C142)/(1+C142/100)</f>
        <v>-16.767945662611204</v>
      </c>
      <c r="E142" s="120">
        <f>AVERAGE('T-2'!L26)</f>
        <v>17.191785563846619</v>
      </c>
      <c r="O142" s="95"/>
      <c r="P142" s="95" t="s">
        <v>50</v>
      </c>
      <c r="Q142" s="95" t="s">
        <v>9</v>
      </c>
      <c r="R142" s="95" t="s">
        <v>10</v>
      </c>
      <c r="S142" s="95" t="s">
        <v>11</v>
      </c>
      <c r="T142" s="95" t="s">
        <v>12</v>
      </c>
      <c r="U142" s="95" t="s">
        <v>46</v>
      </c>
      <c r="V142" s="95" t="s">
        <v>254</v>
      </c>
      <c r="W142" s="95" t="s">
        <v>19</v>
      </c>
      <c r="X142" s="95" t="s">
        <v>18</v>
      </c>
      <c r="Y142" s="95" t="s">
        <v>253</v>
      </c>
    </row>
    <row r="143" spans="1:25">
      <c r="A143" s="113" t="s">
        <v>12</v>
      </c>
      <c r="B143" s="120">
        <f>100*(('T-5'!B26/'T-5'!B19)^(1/('T-5'!A26-'T-5'!A19))-1)</f>
        <v>1.3028835173851006</v>
      </c>
      <c r="C143" s="120">
        <f>100*(('T-5'!D26/'T-5'!D19)^(1/('T-5'!A26-'T-5'!A19))-1)</f>
        <v>5.3547822007635082</v>
      </c>
      <c r="D143" s="120">
        <f t="shared" si="27"/>
        <v>-3.8459561101432787</v>
      </c>
      <c r="E143" s="120">
        <f>AVERAGE('T-5'!L26)</f>
        <v>0.35959510245902837</v>
      </c>
      <c r="G143" s="95"/>
      <c r="O143" s="95">
        <v>1990</v>
      </c>
      <c r="P143" s="122"/>
      <c r="Q143" s="122"/>
      <c r="R143" s="122"/>
      <c r="S143" s="122"/>
      <c r="T143" s="117"/>
      <c r="U143" s="117"/>
      <c r="V143" s="122"/>
      <c r="W143" s="122"/>
      <c r="X143" s="117"/>
      <c r="Y143" s="117"/>
    </row>
    <row r="144" spans="1:25">
      <c r="A144" s="113" t="s">
        <v>46</v>
      </c>
      <c r="B144" s="120">
        <f>100*(('T-6'!B26/'T-6'!B22)^(1/('T-6'!A26-'T-6'!A22))-1)</f>
        <v>-0.20750714577113527</v>
      </c>
      <c r="C144" s="120">
        <f>100*(('T-6'!D26/'T-6'!D22)^(1/('T-6'!A26-'T-6'!A22))-1)</f>
        <v>2.8154778481911391</v>
      </c>
      <c r="D144" s="120">
        <f t="shared" si="27"/>
        <v>-2.9402041961286849</v>
      </c>
      <c r="E144" s="120">
        <f>AVERAGE('T-6'!L26)</f>
        <v>6.8164328658690598E-2</v>
      </c>
      <c r="G144" s="95"/>
      <c r="I144" s="95"/>
      <c r="J144" s="95"/>
      <c r="O144" s="95">
        <v>2012</v>
      </c>
      <c r="P144" s="122"/>
      <c r="Q144" s="122"/>
      <c r="R144" s="122"/>
      <c r="S144" s="122"/>
      <c r="T144" s="117"/>
      <c r="U144" s="117"/>
      <c r="V144" s="122"/>
      <c r="W144" s="117"/>
      <c r="X144" s="117"/>
      <c r="Y144" s="117"/>
    </row>
    <row r="145" spans="1:25" ht="30">
      <c r="A145" s="113" t="s">
        <v>254</v>
      </c>
      <c r="B145" s="120">
        <f>100*(('T-10'!B26/'T-10'!B22)^(1/('T-10'!A26-'T-10'!A22))-1)</f>
        <v>5.7910385522766505</v>
      </c>
      <c r="C145" s="120">
        <f>100*(('T-10'!D26/'T-10'!D22)^(1/('T-10'!A26-'T-10'!A22))-1)</f>
        <v>34.817387086780549</v>
      </c>
      <c r="D145" s="120">
        <f t="shared" si="27"/>
        <v>-21.530122458032761</v>
      </c>
      <c r="E145" s="120">
        <f>AVERAGE('T-10'!L26)</f>
        <v>819.67848631622701</v>
      </c>
      <c r="G145" s="95"/>
      <c r="I145" s="128"/>
      <c r="J145" s="71"/>
    </row>
    <row r="146" spans="1:25" ht="30">
      <c r="A146" s="114" t="s">
        <v>19</v>
      </c>
      <c r="B146" s="120">
        <f>100*(('A-3'!J25/'A-3'!J18)^(1/('A-3'!A25-'A-3'!A18))-1)</f>
        <v>-5.4204932300414566</v>
      </c>
      <c r="C146" s="120">
        <f>100*(('T-12'!D26/'T-12'!D19)^(1/('T-12'!A26-'T-12'!A19))-1)</f>
        <v>-22.525123728687369</v>
      </c>
      <c r="D146" s="120">
        <f t="shared" si="27"/>
        <v>22.077648034888707</v>
      </c>
      <c r="E146" s="120">
        <f>AVERAGE('T-12'!O26)</f>
        <v>0.97257545992462213</v>
      </c>
      <c r="G146" s="95"/>
      <c r="I146" s="128"/>
      <c r="J146" s="71"/>
    </row>
    <row r="147" spans="1:25">
      <c r="A147" s="113" t="s">
        <v>18</v>
      </c>
      <c r="B147" s="120">
        <f>100*(('T-13'!B26/'T-13'!B19)^(1/('T-13'!A26-'T-13'!A19))-1)</f>
        <v>-4.3837859455960526</v>
      </c>
      <c r="C147" s="120">
        <f>100*(('T-13'!D26/'T-13'!D19)^(1/('T-13'!A26-'T-13'!A19))-1)</f>
        <v>-8.1272459330470674</v>
      </c>
      <c r="D147" s="120">
        <f t="shared" si="27"/>
        <v>4.0746138781503616</v>
      </c>
      <c r="E147" s="120">
        <f>AVERAGE('T-13'!P26)</f>
        <v>1.6639282643911672E-2</v>
      </c>
      <c r="G147" s="95"/>
      <c r="J147" s="95"/>
      <c r="K147" s="95"/>
    </row>
    <row r="148" spans="1:25" ht="30">
      <c r="A148" s="118" t="s">
        <v>253</v>
      </c>
      <c r="B148" s="120">
        <f>100*(('T-14'!B26/'T-14'!B19)^(1/('T-14'!A26-'T-14'!A19))-1)</f>
        <v>7.1473375299446751E-2</v>
      </c>
      <c r="C148" s="120">
        <f>100*(('T-14'!D26/'T-14'!D19)^(1/('T-14'!A26-'T-14'!A19))-1)</f>
        <v>-4.3347855604199186</v>
      </c>
      <c r="D148" s="120">
        <f t="shared" si="27"/>
        <v>4.6059154955454114</v>
      </c>
      <c r="E148" s="120">
        <f>AVERAGE('T-14'!P26)</f>
        <v>0.24757076626908595</v>
      </c>
      <c r="G148" s="95"/>
      <c r="J148" s="95"/>
      <c r="K148" s="95"/>
    </row>
    <row r="149" spans="1:25" ht="121.5" customHeight="1">
      <c r="A149" s="343" t="s">
        <v>279</v>
      </c>
      <c r="B149" s="343"/>
      <c r="C149" s="343"/>
      <c r="D149" s="343"/>
      <c r="E149" s="343"/>
    </row>
    <row r="152" spans="1:25">
      <c r="A152" s="95" t="s">
        <v>264</v>
      </c>
    </row>
    <row r="153" spans="1:25">
      <c r="B153" s="95" t="s">
        <v>255</v>
      </c>
      <c r="C153" s="95" t="s">
        <v>265</v>
      </c>
      <c r="D153" s="95" t="s">
        <v>266</v>
      </c>
      <c r="O153" s="95"/>
      <c r="P153" s="95" t="s">
        <v>276</v>
      </c>
      <c r="Q153" s="95"/>
      <c r="R153" s="95"/>
      <c r="S153" s="95"/>
      <c r="T153" s="95"/>
      <c r="U153" s="95"/>
      <c r="V153" s="95"/>
      <c r="W153" s="95"/>
      <c r="X153" s="95"/>
      <c r="Y153" s="95"/>
    </row>
    <row r="154" spans="1:25">
      <c r="A154" s="113" t="s">
        <v>50</v>
      </c>
      <c r="B154" s="119">
        <f>100*(('A-3'!B$25/'A-3'!B$3)^(1/('A-3'!$A$25-'A-3'!$A$3))-1)</f>
        <v>1.9653406463429945</v>
      </c>
      <c r="C154" s="119">
        <f>100*(('A-6'!B25/'A-6'!B3)^(1/('A-6'!A25-'A-6'!A3))-1)</f>
        <v>1.0129187695356201</v>
      </c>
      <c r="D154" s="120">
        <f>(B154-C154)/(1+C154/100)</f>
        <v>0.94287135587118032</v>
      </c>
      <c r="G154">
        <v>1</v>
      </c>
      <c r="H154" t="str">
        <f>INDEX(A$154:A$163,MATCH($K154,$D$154:$D$163,0))</f>
        <v>Paper manufacturing</v>
      </c>
      <c r="I154" s="119">
        <f t="shared" ref="I154:I163" si="28">INDEX(B$154:B$163,MATCH($K154,$D$154:$D$163,0))</f>
        <v>-0.4534958537257161</v>
      </c>
      <c r="J154" s="119">
        <f t="shared" ref="J154:J163" si="29">INDEX(C$154:C$163,MATCH($K154,$D$154:$D$163,0))</f>
        <v>-2.7705884640828016</v>
      </c>
      <c r="K154" s="119">
        <f>LARGE($D$154:$D$163,G154)</f>
        <v>2.3831190313243189</v>
      </c>
      <c r="O154" s="95"/>
      <c r="P154" s="95" t="s">
        <v>50</v>
      </c>
      <c r="Q154" s="95" t="s">
        <v>9</v>
      </c>
      <c r="R154" s="95" t="s">
        <v>10</v>
      </c>
      <c r="S154" s="95" t="s">
        <v>11</v>
      </c>
      <c r="T154" s="95" t="s">
        <v>12</v>
      </c>
      <c r="U154" s="95" t="s">
        <v>46</v>
      </c>
      <c r="V154" s="95" t="s">
        <v>254</v>
      </c>
      <c r="W154" s="95" t="s">
        <v>19</v>
      </c>
      <c r="X154" s="95" t="s">
        <v>18</v>
      </c>
      <c r="Y154" s="95" t="s">
        <v>253</v>
      </c>
    </row>
    <row r="155" spans="1:25">
      <c r="A155" s="113" t="s">
        <v>9</v>
      </c>
      <c r="B155" s="119">
        <f>100*(('A-3'!C$25/'A-3'!C$3)^(1/('A-3'!$A$25-'A-3'!$A$3))-1)</f>
        <v>-0.11662517743312728</v>
      </c>
      <c r="C155" s="119">
        <f>100*(('A-6'!C25/'A-6'!C3)^(1/('A-6'!A25-'A-6'!A3))-1)</f>
        <v>-3.2457145049669123E-2</v>
      </c>
      <c r="D155" s="120">
        <f t="shared" ref="D155:D163" si="30">(B155-C155)/(1+C155/100)</f>
        <v>-8.4195359793511435E-2</v>
      </c>
      <c r="G155">
        <f>1+G154</f>
        <v>2</v>
      </c>
      <c r="H155" s="95" t="str">
        <f t="shared" ref="H155:H163" si="31">INDEX(A$154:A$163,MATCH($K155,$D$154:$D$163,0))</f>
        <v>Support activities for mining and oil and gas</v>
      </c>
      <c r="I155" s="119">
        <f t="shared" si="28"/>
        <v>5.9962777240686993</v>
      </c>
      <c r="J155" s="119">
        <f t="shared" si="29"/>
        <v>4.8414719228217162</v>
      </c>
      <c r="K155" s="119">
        <f t="shared" ref="K155:K163" si="32">LARGE($D$154:$D$163,G155)</f>
        <v>1.1014780506869313</v>
      </c>
      <c r="O155" s="95">
        <v>1990</v>
      </c>
      <c r="P155" s="121">
        <f>'T-1'!N4</f>
        <v>0.15153931569077181</v>
      </c>
      <c r="Q155" s="121">
        <f>'T-2'!M4</f>
        <v>0.46047025095009331</v>
      </c>
      <c r="R155" s="121">
        <f>'T-3'!M4</f>
        <v>0.41487101003663757</v>
      </c>
      <c r="S155" s="121">
        <f>'T-4'!M4</f>
        <v>0.35767363635920751</v>
      </c>
      <c r="T155" s="121">
        <f>'T-5'!M4</f>
        <v>7.4043651360173601E-2</v>
      </c>
      <c r="U155" s="121">
        <f>'T-6'!M4</f>
        <v>0.24077845712529439</v>
      </c>
      <c r="V155" s="121">
        <f>'T-10'!M4</f>
        <v>0.14996028530930172</v>
      </c>
      <c r="W155" s="121">
        <f>'T-12'!P4</f>
        <v>0.1672891939914174</v>
      </c>
      <c r="X155" s="121">
        <f>'T-13'!Q4</f>
        <v>2.4157117206995562E-2</v>
      </c>
      <c r="Y155" s="121">
        <f>'T-14'!Q4</f>
        <v>0.17019950486697746</v>
      </c>
    </row>
    <row r="156" spans="1:25" ht="30">
      <c r="A156" s="113" t="s">
        <v>10</v>
      </c>
      <c r="B156" s="119">
        <f>100*(('A-3'!D$25/'A-3'!D$3)^(1/('A-3'!$A$25-'A-3'!$A$3))-1)</f>
        <v>-0.94467842334791108</v>
      </c>
      <c r="C156" s="119">
        <f>100*(('A-6'!D25/'A-6'!D3)^(1/('A-6'!A25-'A-6'!A3))-1)</f>
        <v>1.2677934679477421</v>
      </c>
      <c r="D156" s="120">
        <f t="shared" si="30"/>
        <v>-2.1847734758790045</v>
      </c>
      <c r="G156" s="95">
        <f t="shared" ref="G156:G163" si="33">1+G155</f>
        <v>3</v>
      </c>
      <c r="H156" s="95" t="str">
        <f t="shared" si="31"/>
        <v>Crop and animal production</v>
      </c>
      <c r="I156" s="119">
        <f t="shared" si="28"/>
        <v>1.9653406463429945</v>
      </c>
      <c r="J156" s="119">
        <f t="shared" si="29"/>
        <v>1.0129187695356201</v>
      </c>
      <c r="K156" s="119">
        <f t="shared" si="32"/>
        <v>0.94287135587118032</v>
      </c>
      <c r="O156" s="95">
        <v>2012</v>
      </c>
      <c r="P156" s="121">
        <f>'T-1'!N26</f>
        <v>0.18629007387211496</v>
      </c>
      <c r="Q156" s="121">
        <f>'T-2'!M26</f>
        <v>0.45201595175434844</v>
      </c>
      <c r="R156" s="121">
        <f>'T-3'!M26</f>
        <v>0.25518510371765885</v>
      </c>
      <c r="S156" s="121">
        <f>'T-4'!M26</f>
        <v>0.24305636137385678</v>
      </c>
      <c r="T156" s="121">
        <f>'T-5'!M26</f>
        <v>8.1445848801678572E-2</v>
      </c>
      <c r="U156" s="121">
        <f>'T-6'!M26</f>
        <v>0.19243125483233545</v>
      </c>
      <c r="V156" s="121">
        <f>'T-10'!M26</f>
        <v>0.19082767699375935</v>
      </c>
      <c r="W156" s="121">
        <f>'T-12'!P26</f>
        <v>0.15904668619649498</v>
      </c>
      <c r="X156" s="121">
        <f>'T-13'!Q26</f>
        <v>4.0557290753616318E-2</v>
      </c>
      <c r="Y156" s="121">
        <f>'T-14'!Q26</f>
        <v>0.18923259322816727</v>
      </c>
    </row>
    <row r="157" spans="1:25" ht="30">
      <c r="A157" s="113" t="s">
        <v>11</v>
      </c>
      <c r="B157" s="119">
        <f>100*(('A-3'!E$25/'A-3'!E$3)^(1/('A-3'!$A$25-'A-3'!$A$3))-1)</f>
        <v>2.1954869492647466</v>
      </c>
      <c r="C157" s="119">
        <f>100*(('A-6'!E25/'A-6'!E3)^(1/('A-6'!A25-'A-6'!A3))-1)</f>
        <v>4.0059243597044381</v>
      </c>
      <c r="D157" s="120">
        <f t="shared" si="30"/>
        <v>-1.7407060430310628</v>
      </c>
      <c r="G157" s="95">
        <f t="shared" si="33"/>
        <v>4</v>
      </c>
      <c r="H157" s="95" t="str">
        <f t="shared" si="31"/>
        <v>Petroleum and coal products manufacturing</v>
      </c>
      <c r="I157" s="119">
        <f t="shared" si="28"/>
        <v>1.1438796676643603</v>
      </c>
      <c r="J157" s="119">
        <f t="shared" si="29"/>
        <v>0.65769656605871862</v>
      </c>
      <c r="K157" s="119">
        <f t="shared" si="32"/>
        <v>0.48300638519636091</v>
      </c>
      <c r="P157" s="95" t="s">
        <v>50</v>
      </c>
      <c r="Q157" s="95" t="s">
        <v>9</v>
      </c>
      <c r="R157" s="95" t="s">
        <v>10</v>
      </c>
      <c r="S157" s="95" t="s">
        <v>11</v>
      </c>
      <c r="T157" s="95" t="s">
        <v>12</v>
      </c>
      <c r="U157" s="95" t="s">
        <v>46</v>
      </c>
      <c r="V157" s="95" t="s">
        <v>254</v>
      </c>
      <c r="W157" s="95" t="s">
        <v>19</v>
      </c>
      <c r="X157" s="95" t="s">
        <v>18</v>
      </c>
      <c r="Y157" s="95" t="s">
        <v>253</v>
      </c>
    </row>
    <row r="158" spans="1:25">
      <c r="A158" s="113" t="s">
        <v>12</v>
      </c>
      <c r="B158" s="119">
        <f>100*(('A-3'!F$25/'A-3'!F$3)^(1/('A-3'!$A$25-'A-3'!$A$3))-1)</f>
        <v>3.7431583940047863</v>
      </c>
      <c r="C158" s="119">
        <f>100*(('A-6'!F25/'A-6'!F3)^(1/('A-6'!A25-'A-6'!A3))-1)</f>
        <v>3.2948110081678195</v>
      </c>
      <c r="D158" s="120">
        <f t="shared" si="30"/>
        <v>0.43404637799425833</v>
      </c>
      <c r="G158" s="95">
        <f t="shared" si="33"/>
        <v>5</v>
      </c>
      <c r="H158" s="95" t="str">
        <f t="shared" si="31"/>
        <v>Oil and gas extraction</v>
      </c>
      <c r="I158" s="119">
        <f t="shared" si="28"/>
        <v>3.7431583940047863</v>
      </c>
      <c r="J158" s="119">
        <f t="shared" si="29"/>
        <v>3.2948110081678195</v>
      </c>
      <c r="K158" s="119">
        <f t="shared" si="32"/>
        <v>0.43404637799425833</v>
      </c>
      <c r="O158" s="95">
        <v>1990</v>
      </c>
      <c r="P158" s="123">
        <f>1000*P155</f>
        <v>151.53931569077182</v>
      </c>
      <c r="Q158" s="123">
        <f t="shared" ref="Q158:Y158" si="34">1000*Q155</f>
        <v>460.47025095009332</v>
      </c>
      <c r="R158" s="123">
        <f t="shared" si="34"/>
        <v>414.87101003663759</v>
      </c>
      <c r="S158" s="123">
        <f t="shared" si="34"/>
        <v>357.67363635920753</v>
      </c>
      <c r="T158" s="123">
        <f t="shared" si="34"/>
        <v>74.043651360173598</v>
      </c>
      <c r="U158" s="123">
        <f t="shared" si="34"/>
        <v>240.77845712529438</v>
      </c>
      <c r="V158" s="123">
        <f t="shared" si="34"/>
        <v>149.96028530930172</v>
      </c>
      <c r="W158" s="123">
        <f t="shared" si="34"/>
        <v>167.28919399141739</v>
      </c>
      <c r="X158" s="123">
        <f t="shared" si="34"/>
        <v>24.157117206995562</v>
      </c>
      <c r="Y158" s="123">
        <f t="shared" si="34"/>
        <v>170.19950486697746</v>
      </c>
    </row>
    <row r="159" spans="1:25">
      <c r="A159" s="113" t="s">
        <v>46</v>
      </c>
      <c r="B159" s="119">
        <f>100*(('A-3'!G$25/'A-3'!G$3)^(1/('A-3'!$A$25-'A-3'!$A$3))-1)</f>
        <v>0.48498763062647665</v>
      </c>
      <c r="C159" s="119">
        <f>100*(('T-6'!E26/'T-6'!E4)^(1/('T-6'!A26-'T-6'!A4))-1)</f>
        <v>1.5139718670922564</v>
      </c>
      <c r="D159" s="120">
        <f t="shared" si="30"/>
        <v>-1.0136380416805908</v>
      </c>
      <c r="G159" s="95">
        <f t="shared" si="33"/>
        <v>6</v>
      </c>
      <c r="H159" s="95" t="str">
        <f t="shared" si="31"/>
        <v>Forestry and logging</v>
      </c>
      <c r="I159" s="119">
        <f t="shared" si="28"/>
        <v>-0.11662517743312728</v>
      </c>
      <c r="J159" s="119">
        <f t="shared" si="29"/>
        <v>-3.2457145049669123E-2</v>
      </c>
      <c r="K159" s="119">
        <f t="shared" si="32"/>
        <v>-8.4195359793511435E-2</v>
      </c>
      <c r="O159" s="95">
        <v>2012</v>
      </c>
      <c r="P159" s="123">
        <f t="shared" ref="P159:Y159" si="35">1000*P156</f>
        <v>186.29007387211496</v>
      </c>
      <c r="Q159" s="123">
        <f t="shared" si="35"/>
        <v>452.01595175434846</v>
      </c>
      <c r="R159" s="123">
        <f t="shared" si="35"/>
        <v>255.18510371765885</v>
      </c>
      <c r="S159" s="123">
        <f t="shared" si="35"/>
        <v>243.05636137385679</v>
      </c>
      <c r="T159" s="123">
        <f t="shared" si="35"/>
        <v>81.445848801678565</v>
      </c>
      <c r="U159" s="123">
        <f t="shared" si="35"/>
        <v>192.43125483233544</v>
      </c>
      <c r="V159" s="123">
        <f t="shared" si="35"/>
        <v>190.82767699375935</v>
      </c>
      <c r="W159" s="123">
        <f t="shared" si="35"/>
        <v>159.04668619649499</v>
      </c>
      <c r="X159" s="123">
        <f t="shared" si="35"/>
        <v>40.557290753616321</v>
      </c>
      <c r="Y159" s="123">
        <f t="shared" si="35"/>
        <v>189.23259322816727</v>
      </c>
    </row>
    <row r="160" spans="1:25" ht="30">
      <c r="A160" s="113" t="s">
        <v>254</v>
      </c>
      <c r="B160" s="119">
        <f>100*(('A-3'!H$25/'A-3'!H$3)^(1/('A-3'!$A$25-'A-3'!$A$3))-1)</f>
        <v>5.9962777240686993</v>
      </c>
      <c r="C160" s="119">
        <f>100*(('T-10'!E26/'T-10'!E4)^(1/('T-10'!A26-'T-10'!A4))-1)</f>
        <v>4.8414719228217162</v>
      </c>
      <c r="D160" s="120">
        <f t="shared" si="30"/>
        <v>1.1014780506869313</v>
      </c>
      <c r="G160" s="95">
        <f t="shared" si="33"/>
        <v>7</v>
      </c>
      <c r="H160" s="95" t="str">
        <f t="shared" si="31"/>
        <v>Wood product manufacturing</v>
      </c>
      <c r="I160" s="119">
        <f t="shared" si="28"/>
        <v>1.1719629579947322</v>
      </c>
      <c r="J160" s="119">
        <f t="shared" si="29"/>
        <v>1.4045862599391779</v>
      </c>
      <c r="K160" s="119">
        <f t="shared" si="32"/>
        <v>-0.22940116470486077</v>
      </c>
    </row>
    <row r="161" spans="1:11" ht="30">
      <c r="A161" s="114" t="s">
        <v>19</v>
      </c>
      <c r="B161" s="119">
        <f>100*(('A-3'!J$25/'A-3'!J$3)^(1/('A-3'!$A$25-'A-3'!$A$3))-1)</f>
        <v>1.1719629579947322</v>
      </c>
      <c r="C161" s="119">
        <f>100*(('A-6'!L25/'A-6'!L3)^(1/('A-6'!A25-'A-6'!A3))-1)</f>
        <v>1.4045862599391779</v>
      </c>
      <c r="D161" s="120">
        <f t="shared" si="30"/>
        <v>-0.22940116470486077</v>
      </c>
      <c r="G161" s="95">
        <f t="shared" si="33"/>
        <v>8</v>
      </c>
      <c r="H161" s="95" t="str">
        <f t="shared" si="31"/>
        <v>Mining (except oil and gas)</v>
      </c>
      <c r="I161" s="119">
        <f t="shared" si="28"/>
        <v>0.48498763062647665</v>
      </c>
      <c r="J161" s="119">
        <f t="shared" si="29"/>
        <v>1.5139718670922564</v>
      </c>
      <c r="K161" s="119">
        <f t="shared" si="32"/>
        <v>-1.0136380416805908</v>
      </c>
    </row>
    <row r="162" spans="1:11">
      <c r="A162" s="113" t="s">
        <v>18</v>
      </c>
      <c r="B162" s="119">
        <f>100*(('A-3'!K$25/'A-3'!K$3)^(1/('A-3'!$A$25-'A-3'!$A$3))-1)</f>
        <v>-0.4534958537257161</v>
      </c>
      <c r="C162" s="119">
        <f>100*(('T-13'!E26/'T-13'!E4)^(1/('T-13'!A26-'T-13'!A4))-1)</f>
        <v>-2.7705884640828016</v>
      </c>
      <c r="D162" s="120">
        <f t="shared" si="30"/>
        <v>2.3831190313243189</v>
      </c>
      <c r="G162" s="95">
        <f t="shared" si="33"/>
        <v>9</v>
      </c>
      <c r="H162" s="95" t="str">
        <f t="shared" si="31"/>
        <v>Support activities for agriculture and forestry</v>
      </c>
      <c r="I162" s="119">
        <f t="shared" si="28"/>
        <v>2.1954869492647466</v>
      </c>
      <c r="J162" s="119">
        <f t="shared" si="29"/>
        <v>4.0059243597044381</v>
      </c>
      <c r="K162" s="119">
        <f t="shared" si="32"/>
        <v>-1.7407060430310628</v>
      </c>
    </row>
    <row r="163" spans="1:11" ht="30">
      <c r="A163" s="118" t="s">
        <v>253</v>
      </c>
      <c r="B163" s="119">
        <f>100*(('A-3'!L$25/'A-3'!L$3)^(1/('A-3'!$A$25-'A-3'!$A$3))-1)</f>
        <v>1.1438796676643603</v>
      </c>
      <c r="C163" s="119">
        <f>100*(('T-14'!E26/'T-14'!E4)^(1/('T-14'!A26-'T-14'!A4))-1)</f>
        <v>0.65769656605871862</v>
      </c>
      <c r="D163" s="120">
        <f t="shared" si="30"/>
        <v>0.48300638519636091</v>
      </c>
      <c r="G163" s="95">
        <f t="shared" si="33"/>
        <v>10</v>
      </c>
      <c r="H163" s="95" t="str">
        <f t="shared" si="31"/>
        <v>Fishing, hunting and trapping</v>
      </c>
      <c r="I163" s="119">
        <f t="shared" si="28"/>
        <v>-0.94467842334791108</v>
      </c>
      <c r="J163" s="119">
        <f t="shared" si="29"/>
        <v>1.2677934679477421</v>
      </c>
      <c r="K163" s="119">
        <f t="shared" si="32"/>
        <v>-2.1847734758790045</v>
      </c>
    </row>
    <row r="204" spans="1:15">
      <c r="A204" s="95" t="s">
        <v>267</v>
      </c>
    </row>
    <row r="205" spans="1:15">
      <c r="M205" s="95" t="s">
        <v>280</v>
      </c>
    </row>
    <row r="206" spans="1:15" ht="60">
      <c r="A206" s="95" t="s">
        <v>255</v>
      </c>
      <c r="B206" s="119">
        <f>100*(('T-1'!B26/'T-1'!B4)^(1/('T-1'!A26-'T-1'!A4))-1)</f>
        <v>1.9653406463429945</v>
      </c>
      <c r="N206" s="115" t="s">
        <v>50</v>
      </c>
    </row>
    <row r="207" spans="1:15">
      <c r="A207" s="95" t="s">
        <v>268</v>
      </c>
      <c r="B207" s="119">
        <f>100*(('T-1'!I26/'T-1'!I4)^(1/('T-1'!A26-'T-1'!A4))-1)</f>
        <v>0.3752751313202296</v>
      </c>
      <c r="M207">
        <v>1990</v>
      </c>
      <c r="N207">
        <f>100*O207</f>
        <v>8.4596503078527903</v>
      </c>
      <c r="O207" s="95">
        <f>'T-1'!P4</f>
        <v>8.4596503078527896E-2</v>
      </c>
    </row>
    <row r="208" spans="1:15">
      <c r="A208" s="95" t="s">
        <v>242</v>
      </c>
      <c r="B208" s="119">
        <f>(B206-B207)/(1+B207/100)</f>
        <v>1.5841207039706682</v>
      </c>
      <c r="M208">
        <v>2012</v>
      </c>
      <c r="N208" s="95">
        <f>100*O208</f>
        <v>11.954201666402415</v>
      </c>
      <c r="O208" s="95">
        <f>'T-1'!P26</f>
        <v>0.11954201666402416</v>
      </c>
    </row>
    <row r="225" spans="1:26">
      <c r="A225" s="95" t="s">
        <v>269</v>
      </c>
      <c r="P225" s="95"/>
      <c r="Q225" s="95" t="s">
        <v>277</v>
      </c>
      <c r="R225" s="95"/>
      <c r="S225" s="95"/>
      <c r="T225" s="95"/>
      <c r="U225" s="95"/>
      <c r="V225" s="95"/>
      <c r="W225" s="95"/>
      <c r="X225" s="95"/>
      <c r="Y225" s="95"/>
      <c r="Z225" s="95"/>
    </row>
    <row r="226" spans="1:26">
      <c r="B226" s="95" t="s">
        <v>255</v>
      </c>
      <c r="C226" s="95" t="s">
        <v>270</v>
      </c>
      <c r="D226" s="95" t="s">
        <v>282</v>
      </c>
      <c r="P226" s="95"/>
      <c r="Q226" s="95" t="s">
        <v>50</v>
      </c>
      <c r="R226" s="95" t="s">
        <v>9</v>
      </c>
      <c r="S226" s="95" t="s">
        <v>10</v>
      </c>
      <c r="T226" s="95" t="s">
        <v>11</v>
      </c>
      <c r="U226" s="95" t="s">
        <v>12</v>
      </c>
      <c r="V226" s="95" t="s">
        <v>46</v>
      </c>
      <c r="W226" s="95" t="s">
        <v>254</v>
      </c>
      <c r="X226" s="95" t="s">
        <v>19</v>
      </c>
      <c r="Y226" s="95" t="s">
        <v>18</v>
      </c>
      <c r="Z226" s="95" t="s">
        <v>253</v>
      </c>
    </row>
    <row r="227" spans="1:26">
      <c r="A227" s="113" t="s">
        <v>50</v>
      </c>
      <c r="B227" s="119">
        <f>100*(('A-3'!B$25/'A-3'!B$3)^(1/('A-3'!$A$25-'A-3'!$A$3))-1)</f>
        <v>1.9653406463429945</v>
      </c>
      <c r="C227">
        <f>100*(('T-1'!L26/'T-1'!L4)^(1/('T-1'!A26-'T-1'!A4))-1)</f>
        <v>1.0504181888504549</v>
      </c>
      <c r="D227" s="120">
        <f>(C227-B227)/(1+B227/100)</f>
        <v>-0.89728769765587357</v>
      </c>
      <c r="G227">
        <v>1</v>
      </c>
      <c r="H227" t="str">
        <f>INDEX(A$227:A$236,MATCH($K227,$D$227:$D$236,0))</f>
        <v>Support activities for agriculture and forestry</v>
      </c>
      <c r="I227" s="119">
        <f t="shared" ref="I227:I236" si="36">INDEX(B$227:B$236,MATCH($K227,$D$227:$D$236,0))</f>
        <v>2.1954869492647466</v>
      </c>
      <c r="J227" s="119">
        <f t="shared" ref="J227:J236" si="37">INDEX(C$227:C$236,MATCH($K227,$D$227:$D$236,0))</f>
        <v>5.8355100235816248</v>
      </c>
      <c r="K227" s="119">
        <f>LARGE($D$227:$D$236,G227)</f>
        <v>3.561823699831264</v>
      </c>
      <c r="L227" s="318" t="s">
        <v>437</v>
      </c>
      <c r="P227" s="95">
        <v>1990</v>
      </c>
      <c r="Q227" s="121">
        <f>'T-1'!S4</f>
        <v>1.7942424293072419</v>
      </c>
      <c r="R227" s="121">
        <f>'T-2'!Q4</f>
        <v>1.0150455022371754</v>
      </c>
      <c r="S227" s="121">
        <f>'T-3'!Q4</f>
        <v>0.30289307676645821</v>
      </c>
      <c r="T227" s="121">
        <f>'T-4'!Q4</f>
        <v>0.13685080591367771</v>
      </c>
      <c r="U227" s="121">
        <f>'T-5'!Q4</f>
        <v>1.3034062935455502</v>
      </c>
      <c r="V227" s="121">
        <f>'T-6'!Q4</f>
        <v>0.23201288223365651</v>
      </c>
      <c r="W227" s="121">
        <f>'T-10'!Q4</f>
        <v>0.59094152562243774</v>
      </c>
      <c r="X227" s="121">
        <f>'T-12'!W4</f>
        <v>0.35088104274534021</v>
      </c>
      <c r="Y227" s="121">
        <f>'T-13'!Y4</f>
        <v>3.0526074624952413</v>
      </c>
      <c r="Z227" s="121">
        <f>'T-14'!Y4</f>
        <v>0.59513077642678791</v>
      </c>
    </row>
    <row r="228" spans="1:26">
      <c r="A228" s="113" t="s">
        <v>9</v>
      </c>
      <c r="B228" s="119">
        <f>100*(('A-3'!C$25/'A-3'!C$3)^(1/('A-3'!$A$25-'A-3'!$A$3))-1)</f>
        <v>-0.11662517743312728</v>
      </c>
      <c r="C228">
        <f>100*(('T-2'!K26/'T-2'!K4)^(1/('T-2'!A26-'T-2'!A4))-1)</f>
        <v>-0.45706484083984922</v>
      </c>
      <c r="D228" s="120">
        <f t="shared" ref="D228:D236" si="38">(C228-B228)/(1+B228/100)</f>
        <v>-0.3408371653555759</v>
      </c>
      <c r="G228">
        <f>1+G227</f>
        <v>2</v>
      </c>
      <c r="H228" s="95" t="str">
        <f t="shared" ref="H228:H236" si="39">INDEX(A$227:A$236,MATCH($K228,$D$227:$D$236,0))</f>
        <v>Mining (except oil and gas)</v>
      </c>
      <c r="I228" s="119">
        <f t="shared" si="36"/>
        <v>0.48498763062647665</v>
      </c>
      <c r="J228" s="119">
        <f t="shared" si="37"/>
        <v>1.5938354049574333</v>
      </c>
      <c r="K228" s="119">
        <f t="shared" ref="K228:K236" si="40">LARGE($D$227:$D$236,G228)</f>
        <v>1.1034959554425965</v>
      </c>
      <c r="L228" t="str">
        <f>H228</f>
        <v>Mining (except oil and gas)</v>
      </c>
      <c r="P228" s="95">
        <v>2012</v>
      </c>
      <c r="Q228" s="121">
        <f>'T-1'!S26</f>
        <v>1.4715093209050807</v>
      </c>
      <c r="R228" s="121">
        <f>'T-2'!Q26</f>
        <v>0.9415961487306721</v>
      </c>
      <c r="S228" s="121">
        <f>'T-3'!Q26</f>
        <v>0.29186176266678543</v>
      </c>
      <c r="T228" s="121">
        <f>'T-4'!Q26</f>
        <v>0.29555651141097533</v>
      </c>
      <c r="U228" s="121">
        <f>'T-5'!Q26</f>
        <v>1.0658558901241466</v>
      </c>
      <c r="V228" s="121">
        <f>'T-6'!Q26</f>
        <v>0.2953710334985582</v>
      </c>
      <c r="W228" s="121">
        <f>'T-10'!Q26</f>
        <v>0.32432263701597647</v>
      </c>
      <c r="X228" s="121">
        <f>'T-12'!W26</f>
        <v>0.2419892679132454</v>
      </c>
      <c r="Y228" s="121">
        <f>'T-13'!Y26</f>
        <v>1.1124023251539947</v>
      </c>
      <c r="Z228" s="121">
        <f>'T-14'!Y26</f>
        <v>0.34575574052785329</v>
      </c>
    </row>
    <row r="229" spans="1:26" ht="30">
      <c r="A229" s="113" t="s">
        <v>10</v>
      </c>
      <c r="B229" s="119">
        <f>100*(('A-3'!D$25/'A-3'!D$3)^(1/('A-3'!$A$25-'A-3'!$A$3))-1)</f>
        <v>-0.94467842334791108</v>
      </c>
      <c r="C229">
        <f>100*(('T-3'!K26/'T-3'!K4)^(1/('T-3'!A26-'T-3'!A4))-1)</f>
        <v>-1.1115790888296173</v>
      </c>
      <c r="D229" s="120">
        <f t="shared" si="38"/>
        <v>-0.16849237660851296</v>
      </c>
      <c r="G229" s="95">
        <f t="shared" ref="G229:G236" si="41">1+G228</f>
        <v>3</v>
      </c>
      <c r="H229" s="95" t="str">
        <f t="shared" si="39"/>
        <v>Fishing, hunting and trapping</v>
      </c>
      <c r="I229" s="119">
        <f t="shared" si="36"/>
        <v>-0.94467842334791108</v>
      </c>
      <c r="J229" s="119">
        <f t="shared" si="37"/>
        <v>-1.1115790888296173</v>
      </c>
      <c r="K229" s="119">
        <f t="shared" si="40"/>
        <v>-0.16849237660851296</v>
      </c>
      <c r="L229" s="318" t="str">
        <f t="shared" ref="L229:L233" si="42">H229</f>
        <v>Fishing, hunting and trapping</v>
      </c>
    </row>
    <row r="230" spans="1:26" ht="30">
      <c r="A230" s="113" t="s">
        <v>11</v>
      </c>
      <c r="B230" s="119">
        <f>100*(('A-3'!E$25/'A-3'!E$3)^(1/('A-3'!$A$25-'A-3'!$A$3))-1)</f>
        <v>2.1954869492647466</v>
      </c>
      <c r="C230">
        <f>100*(('T-4'!K26/'T-4'!K4)^(1/('T-4'!A26-'T-4'!A4))-1)</f>
        <v>5.8355100235816248</v>
      </c>
      <c r="D230" s="120">
        <f t="shared" si="38"/>
        <v>3.561823699831264</v>
      </c>
      <c r="G230" s="95">
        <f t="shared" si="41"/>
        <v>4</v>
      </c>
      <c r="H230" s="95" t="str">
        <f t="shared" si="39"/>
        <v>Forestry and logging</v>
      </c>
      <c r="I230" s="119">
        <f t="shared" si="36"/>
        <v>-0.11662517743312728</v>
      </c>
      <c r="J230" s="119">
        <f t="shared" si="37"/>
        <v>-0.45706484083984922</v>
      </c>
      <c r="K230" s="119">
        <f t="shared" si="40"/>
        <v>-0.3408371653555759</v>
      </c>
      <c r="L230" s="318" t="str">
        <f t="shared" si="42"/>
        <v>Forestry and logging</v>
      </c>
    </row>
    <row r="231" spans="1:26">
      <c r="A231" s="113" t="s">
        <v>12</v>
      </c>
      <c r="B231" s="119">
        <f>100*(('A-3'!F$25/'A-3'!F$3)^(1/('A-3'!$A$25-'A-3'!$A$3))-1)</f>
        <v>3.7431583940047863</v>
      </c>
      <c r="C231">
        <f>100*(('T-5'!K26/'T-5'!K4)^(1/('T-5'!A26-'T-5'!A4))-1)</f>
        <v>2.7986916521243632</v>
      </c>
      <c r="D231" s="120">
        <f t="shared" si="38"/>
        <v>-0.91038942374729448</v>
      </c>
      <c r="G231" s="95">
        <f t="shared" si="41"/>
        <v>5</v>
      </c>
      <c r="H231" s="95" t="str">
        <f t="shared" si="39"/>
        <v>Crop and animal production</v>
      </c>
      <c r="I231" s="119">
        <f t="shared" si="36"/>
        <v>1.9653406463429945</v>
      </c>
      <c r="J231" s="119">
        <f t="shared" si="37"/>
        <v>1.0504181888504549</v>
      </c>
      <c r="K231" s="119">
        <f t="shared" si="40"/>
        <v>-0.89728769765587357</v>
      </c>
      <c r="L231" s="318" t="str">
        <f t="shared" si="42"/>
        <v>Crop and animal production</v>
      </c>
    </row>
    <row r="232" spans="1:26">
      <c r="A232" s="113" t="s">
        <v>46</v>
      </c>
      <c r="B232" s="119">
        <f>100*(('A-3'!G$25/'A-3'!G$3)^(1/('A-3'!$A$25-'A-3'!$A$3))-1)</f>
        <v>0.48498763062647665</v>
      </c>
      <c r="C232">
        <f>100*(('T-6'!K26/'T-6'!K4)^(1/('T-6'!A26-'T-6'!A4))-1)</f>
        <v>1.5938354049574333</v>
      </c>
      <c r="D232" s="120">
        <f t="shared" si="38"/>
        <v>1.1034959554425965</v>
      </c>
      <c r="G232" s="95">
        <f t="shared" si="41"/>
        <v>6</v>
      </c>
      <c r="H232" s="95" t="str">
        <f t="shared" si="39"/>
        <v>Oil and gas extraction</v>
      </c>
      <c r="I232" s="119">
        <f t="shared" si="36"/>
        <v>3.7431583940047863</v>
      </c>
      <c r="J232" s="119">
        <f t="shared" si="37"/>
        <v>2.7986916521243632</v>
      </c>
      <c r="K232" s="119">
        <f t="shared" si="40"/>
        <v>-0.91038942374729448</v>
      </c>
      <c r="L232" s="318" t="str">
        <f t="shared" si="42"/>
        <v>Oil and gas extraction</v>
      </c>
    </row>
    <row r="233" spans="1:26" ht="30">
      <c r="A233" s="113" t="s">
        <v>254</v>
      </c>
      <c r="B233" s="119">
        <f>100*(('A-3'!H$25/'A-3'!H$3)^(1/('A-3'!$A$25-'A-3'!$A$3))-1)</f>
        <v>5.9962777240686993</v>
      </c>
      <c r="C233">
        <f>100*(('T-10'!K26/'T-10'!K4)^(1/('T-10'!A26-'T-10'!A4))-1)</f>
        <v>3.1446362558657626</v>
      </c>
      <c r="D233" s="120">
        <f t="shared" si="38"/>
        <v>-2.6903222730390381</v>
      </c>
      <c r="G233" s="95">
        <f t="shared" si="41"/>
        <v>7</v>
      </c>
      <c r="H233" s="95" t="str">
        <f t="shared" si="39"/>
        <v>Wood product manufacturing</v>
      </c>
      <c r="I233" s="119">
        <f t="shared" si="36"/>
        <v>1.1719629579947322</v>
      </c>
      <c r="J233" s="119">
        <f t="shared" si="37"/>
        <v>-0.52236351789715085</v>
      </c>
      <c r="K233" s="119">
        <f t="shared" si="40"/>
        <v>-1.6746996167261725</v>
      </c>
      <c r="L233" s="318" t="str">
        <f t="shared" si="42"/>
        <v>Wood product manufacturing</v>
      </c>
    </row>
    <row r="234" spans="1:26" ht="30">
      <c r="A234" s="114" t="s">
        <v>19</v>
      </c>
      <c r="B234" s="119">
        <f>100*(('A-3'!J$25/'A-3'!J$3)^(1/('A-3'!$A$25-'A-3'!$A$3))-1)</f>
        <v>1.1719629579947322</v>
      </c>
      <c r="C234">
        <f>100*(('T-12'!N26/'T-12'!N4)^(1/('T-12'!A26-'T-12'!A4))-1)</f>
        <v>-0.52236351789715085</v>
      </c>
      <c r="D234" s="120">
        <f t="shared" si="38"/>
        <v>-1.6746996167261725</v>
      </c>
      <c r="G234" s="95">
        <f t="shared" si="41"/>
        <v>8</v>
      </c>
      <c r="H234" s="95" t="str">
        <f t="shared" si="39"/>
        <v>Petroleum and coal products manufacturing</v>
      </c>
      <c r="I234" s="119">
        <f t="shared" si="36"/>
        <v>1.1438796676643603</v>
      </c>
      <c r="J234" s="119">
        <f t="shared" si="37"/>
        <v>-1.3221970508494385</v>
      </c>
      <c r="K234" s="119">
        <f t="shared" si="40"/>
        <v>-2.4381867955003926</v>
      </c>
      <c r="L234" s="318" t="s">
        <v>435</v>
      </c>
    </row>
    <row r="235" spans="1:26">
      <c r="A235" s="113" t="s">
        <v>18</v>
      </c>
      <c r="B235" s="119">
        <f>100*(('A-3'!K$25/'A-3'!K$3)^(1/('A-3'!$A$25-'A-3'!$A$3))-1)</f>
        <v>-0.4534958537257161</v>
      </c>
      <c r="C235">
        <f>100*(('T-13'!O26/'T-13'!O4)^(1/('T-13'!A26-'T-13'!A4))-1)</f>
        <v>-4.917995688438392</v>
      </c>
      <c r="D235" s="120">
        <f t="shared" si="38"/>
        <v>-4.4848383908615324</v>
      </c>
      <c r="G235" s="95">
        <f t="shared" si="41"/>
        <v>9</v>
      </c>
      <c r="H235" s="95" t="str">
        <f t="shared" si="39"/>
        <v>Support activities for mining and oil and gas</v>
      </c>
      <c r="I235" s="119">
        <f t="shared" si="36"/>
        <v>5.9962777240686993</v>
      </c>
      <c r="J235" s="119">
        <f t="shared" si="37"/>
        <v>3.1446362558657626</v>
      </c>
      <c r="K235" s="119">
        <f t="shared" si="40"/>
        <v>-2.6903222730390381</v>
      </c>
      <c r="L235" s="318" t="s">
        <v>436</v>
      </c>
    </row>
    <row r="236" spans="1:26" ht="30">
      <c r="A236" s="118" t="s">
        <v>253</v>
      </c>
      <c r="B236" s="119">
        <f>100*(('A-3'!L$25/'A-3'!L$3)^(1/('A-3'!$A$25-'A-3'!$A$3))-1)</f>
        <v>1.1438796676643603</v>
      </c>
      <c r="C236">
        <f>100*(('T-14'!O26/'T-14'!O4)^(1/('T-14'!A26-'T-14'!A4))-1)</f>
        <v>-1.3221970508494385</v>
      </c>
      <c r="D236" s="120">
        <f t="shared" si="38"/>
        <v>-2.4381867955003926</v>
      </c>
      <c r="G236" s="95">
        <f t="shared" si="41"/>
        <v>10</v>
      </c>
      <c r="H236" s="95" t="str">
        <f t="shared" si="39"/>
        <v>Paper manufacturing</v>
      </c>
      <c r="I236" s="119">
        <f t="shared" si="36"/>
        <v>-0.4534958537257161</v>
      </c>
      <c r="J236" s="119">
        <f t="shared" si="37"/>
        <v>-4.917995688438392</v>
      </c>
      <c r="K236" s="119">
        <f t="shared" si="40"/>
        <v>-4.4848383908615324</v>
      </c>
      <c r="L236" t="str">
        <f>H236</f>
        <v>Paper manufacturing</v>
      </c>
    </row>
    <row r="240" spans="1:26">
      <c r="P240" s="95"/>
      <c r="Q240" s="95" t="s">
        <v>281</v>
      </c>
      <c r="R240" s="95"/>
      <c r="S240" s="95"/>
      <c r="T240" s="95"/>
      <c r="U240" s="95"/>
      <c r="V240" s="95"/>
      <c r="W240" s="95"/>
      <c r="X240" s="95"/>
      <c r="Y240" s="95"/>
      <c r="Z240" s="95"/>
    </row>
    <row r="241" spans="16:26">
      <c r="P241" s="95"/>
      <c r="Q241" s="95" t="s">
        <v>50</v>
      </c>
      <c r="R241" s="95" t="s">
        <v>9</v>
      </c>
      <c r="S241" s="95" t="s">
        <v>10</v>
      </c>
      <c r="T241" s="95" t="s">
        <v>11</v>
      </c>
      <c r="U241" s="95" t="s">
        <v>12</v>
      </c>
      <c r="V241" s="95" t="s">
        <v>46</v>
      </c>
      <c r="W241" s="95" t="s">
        <v>254</v>
      </c>
      <c r="X241" s="95" t="s">
        <v>19</v>
      </c>
      <c r="Y241" s="95" t="s">
        <v>18</v>
      </c>
      <c r="Z241" s="95" t="s">
        <v>253</v>
      </c>
    </row>
    <row r="242" spans="16:26">
      <c r="P242" s="95">
        <v>1990</v>
      </c>
      <c r="Q242" s="121">
        <f>1/Q227</f>
        <v>0.55733828587818013</v>
      </c>
      <c r="R242" s="121">
        <f t="shared" ref="R242:Z242" si="43">1/R227</f>
        <v>0.98517750957566452</v>
      </c>
      <c r="S242" s="121">
        <f t="shared" si="43"/>
        <v>3.3014950710512179</v>
      </c>
      <c r="T242" s="121">
        <f t="shared" si="43"/>
        <v>7.3072277019017093</v>
      </c>
      <c r="U242" s="121">
        <f t="shared" si="43"/>
        <v>0.7672204783358697</v>
      </c>
      <c r="V242" s="121">
        <f t="shared" si="43"/>
        <v>4.3101055009217797</v>
      </c>
      <c r="W242" s="121">
        <f t="shared" si="43"/>
        <v>1.6922148074578134</v>
      </c>
      <c r="X242" s="121">
        <f t="shared" si="43"/>
        <v>2.849968730644056</v>
      </c>
      <c r="Y242" s="121">
        <f t="shared" si="43"/>
        <v>0.32758879491914328</v>
      </c>
      <c r="Z242" s="121">
        <f t="shared" si="43"/>
        <v>1.6803029512338092</v>
      </c>
    </row>
    <row r="243" spans="16:26">
      <c r="P243" s="95">
        <v>2012</v>
      </c>
      <c r="Q243" s="121">
        <f t="shared" ref="Q243:Y243" si="44">1/Q228</f>
        <v>0.67957435661021182</v>
      </c>
      <c r="R243" s="121">
        <f t="shared" si="44"/>
        <v>1.0620264338889447</v>
      </c>
      <c r="S243" s="121">
        <f t="shared" si="44"/>
        <v>3.4262795881956154</v>
      </c>
      <c r="T243" s="121">
        <f t="shared" si="44"/>
        <v>3.3834477042175073</v>
      </c>
      <c r="U243" s="121">
        <f t="shared" si="44"/>
        <v>0.93821313862939204</v>
      </c>
      <c r="V243" s="121">
        <f t="shared" si="44"/>
        <v>3.3855723364453789</v>
      </c>
      <c r="W243" s="121">
        <f t="shared" si="44"/>
        <v>3.0833493745635123</v>
      </c>
      <c r="X243" s="121">
        <f t="shared" si="44"/>
        <v>4.1324146670773265</v>
      </c>
      <c r="Y243" s="121">
        <f t="shared" si="44"/>
        <v>0.89895533062785138</v>
      </c>
      <c r="Z243" s="121">
        <f>1/Z228</f>
        <v>2.8922151761626131</v>
      </c>
    </row>
    <row r="288" spans="3:22">
      <c r="C288" s="95"/>
      <c r="D288" s="95"/>
      <c r="L288" s="95"/>
      <c r="M288" s="95"/>
      <c r="N288" s="95"/>
      <c r="O288" s="95"/>
      <c r="P288" s="95"/>
      <c r="Q288" s="95"/>
      <c r="R288" s="95"/>
      <c r="S288" s="95"/>
      <c r="T288" s="95"/>
      <c r="U288" s="95"/>
      <c r="V288" s="95"/>
    </row>
    <row r="289" spans="1:22">
      <c r="A289" s="95" t="s">
        <v>283</v>
      </c>
      <c r="B289" s="95" t="s">
        <v>255</v>
      </c>
      <c r="C289" s="95" t="s">
        <v>284</v>
      </c>
      <c r="D289" s="95" t="s">
        <v>285</v>
      </c>
      <c r="I289" s="95" t="s">
        <v>255</v>
      </c>
      <c r="J289" s="95" t="s">
        <v>284</v>
      </c>
      <c r="K289" s="95" t="s">
        <v>285</v>
      </c>
      <c r="L289" s="95"/>
      <c r="M289" s="95"/>
      <c r="N289" s="95"/>
      <c r="O289" s="95"/>
      <c r="P289" s="95"/>
      <c r="Q289" s="95"/>
      <c r="R289" s="95"/>
      <c r="S289" s="95"/>
      <c r="T289" s="95"/>
      <c r="U289" s="95"/>
      <c r="V289" s="95"/>
    </row>
    <row r="290" spans="1:22">
      <c r="A290" s="125" t="s">
        <v>50</v>
      </c>
      <c r="B290" s="119">
        <f>100*(('A-3'!B$25/'A-3'!B$3)^(1/('A-3'!$A$25-'A-3'!$A$3))-1)</f>
        <v>1.9653406463429945</v>
      </c>
      <c r="C290" s="119" t="e">
        <f>100*(('A-3'!B132/'A-3'!B110)^(1/('A-3'!$A$132-'A-3'!$A$110))-1)</f>
        <v>#DIV/0!</v>
      </c>
      <c r="D290" s="120" t="e">
        <f>(B290-C290)/(1+C290/100)</f>
        <v>#DIV/0!</v>
      </c>
      <c r="E290" s="119"/>
      <c r="G290">
        <v>1</v>
      </c>
      <c r="H290" s="95" t="e">
        <f t="shared" ref="H290:H299" si="45">INDEX(A$290:A$299,MATCH($K290,$D$290:$D$299,0))</f>
        <v>#DIV/0!</v>
      </c>
      <c r="I290" s="119" t="e">
        <f t="shared" ref="I290:I299" si="46">INDEX(B$290:B$299,MATCH($K290,$D$290:$D$299,0))</f>
        <v>#DIV/0!</v>
      </c>
      <c r="J290" s="119" t="e">
        <f>INDEX(C$290:C$299,MATCH($K290,$D$290:$D$299,0))</f>
        <v>#DIV/0!</v>
      </c>
      <c r="K290" s="119" t="e">
        <f>LARGE($D$290:$D$299,G290)</f>
        <v>#DIV/0!</v>
      </c>
      <c r="L290" s="95"/>
      <c r="M290" s="122"/>
      <c r="N290" s="122"/>
      <c r="O290" s="122"/>
      <c r="P290" s="122"/>
      <c r="Q290" s="127"/>
      <c r="R290" s="127"/>
      <c r="S290" s="122"/>
      <c r="T290" s="122"/>
      <c r="U290" s="127"/>
      <c r="V290" s="127"/>
    </row>
    <row r="291" spans="1:22">
      <c r="A291" s="125" t="s">
        <v>9</v>
      </c>
      <c r="B291" s="119">
        <f>100*(('A-3'!C$25/'A-3'!C$3)^(1/('A-3'!$A$25-'A-3'!$A$3))-1)</f>
        <v>-0.11662517743312728</v>
      </c>
      <c r="C291" s="119" t="e">
        <f>100*(('A-3'!C132/'A-3'!C110)^(1/('A-3'!A132-'A-3'!A110))-1)</f>
        <v>#DIV/0!</v>
      </c>
      <c r="D291" s="120" t="e">
        <f t="shared" ref="D291:D299" si="47">(B291-C291)/(1+C291/100)</f>
        <v>#DIV/0!</v>
      </c>
      <c r="E291" s="119"/>
      <c r="G291">
        <f>1+G290</f>
        <v>2</v>
      </c>
      <c r="H291" s="95" t="e">
        <f t="shared" si="45"/>
        <v>#DIV/0!</v>
      </c>
      <c r="I291" s="119" t="e">
        <f t="shared" si="46"/>
        <v>#DIV/0!</v>
      </c>
      <c r="J291" s="119" t="e">
        <f t="shared" ref="J291:J299" si="48">INDEX(C$290:C$299,MATCH($K291,$D$290:$D$299,0))</f>
        <v>#DIV/0!</v>
      </c>
      <c r="K291" s="119" t="e">
        <f t="shared" ref="K291:K299" si="49">LARGE($D$290:$D$299,G291)</f>
        <v>#DIV/0!</v>
      </c>
      <c r="L291" s="95"/>
      <c r="M291" s="122"/>
      <c r="N291" s="122"/>
      <c r="O291" s="122"/>
      <c r="P291" s="122"/>
      <c r="Q291" s="127"/>
      <c r="R291" s="127"/>
      <c r="S291" s="122"/>
      <c r="T291" s="127"/>
      <c r="U291" s="127"/>
      <c r="V291" s="127"/>
    </row>
    <row r="292" spans="1:22" ht="30">
      <c r="A292" s="125" t="s">
        <v>10</v>
      </c>
      <c r="B292" s="119">
        <f>100*(('A-3'!D$25/'A-3'!D$3)^(1/('A-3'!$A$25-'A-3'!$A$3))-1)</f>
        <v>-0.94467842334791108</v>
      </c>
      <c r="C292" s="119" t="e">
        <f>100*(('A-3'!D132/'A-3'!D110)^(1/('A-3'!A132-'A-3'!A110))-1)</f>
        <v>#DIV/0!</v>
      </c>
      <c r="D292" s="120" t="e">
        <f t="shared" si="47"/>
        <v>#DIV/0!</v>
      </c>
      <c r="E292" s="119"/>
      <c r="G292" s="95">
        <f t="shared" ref="G292:G299" si="50">1+G291</f>
        <v>3</v>
      </c>
      <c r="H292" s="95" t="e">
        <f t="shared" si="45"/>
        <v>#DIV/0!</v>
      </c>
      <c r="I292" s="119" t="e">
        <f t="shared" si="46"/>
        <v>#DIV/0!</v>
      </c>
      <c r="J292" s="119" t="e">
        <f t="shared" si="48"/>
        <v>#DIV/0!</v>
      </c>
      <c r="K292" s="119" t="e">
        <f t="shared" si="49"/>
        <v>#DIV/0!</v>
      </c>
    </row>
    <row r="293" spans="1:22" ht="30">
      <c r="A293" s="125" t="s">
        <v>11</v>
      </c>
      <c r="B293" s="119">
        <f>100*(('A-3'!E$25/'A-3'!E$3)^(1/('A-3'!$A$25-'A-3'!$A$3))-1)</f>
        <v>2.1954869492647466</v>
      </c>
      <c r="C293" s="119" t="e">
        <f>100*(('A-3'!E132/'A-3'!E110)^(1/('A-3'!A132-'A-3'!A110))-1)</f>
        <v>#DIV/0!</v>
      </c>
      <c r="D293" s="120" t="e">
        <f t="shared" si="47"/>
        <v>#DIV/0!</v>
      </c>
      <c r="E293" s="119"/>
      <c r="G293" s="95">
        <f t="shared" si="50"/>
        <v>4</v>
      </c>
      <c r="H293" s="95" t="e">
        <f t="shared" si="45"/>
        <v>#DIV/0!</v>
      </c>
      <c r="I293" s="119" t="e">
        <f t="shared" si="46"/>
        <v>#DIV/0!</v>
      </c>
      <c r="J293" s="119" t="e">
        <f t="shared" si="48"/>
        <v>#DIV/0!</v>
      </c>
      <c r="K293" s="119" t="e">
        <f t="shared" si="49"/>
        <v>#DIV/0!</v>
      </c>
    </row>
    <row r="294" spans="1:22">
      <c r="A294" s="125" t="s">
        <v>12</v>
      </c>
      <c r="B294" s="119">
        <f>100*(('A-3'!F$25/'A-3'!F$3)^(1/('A-3'!$A$25-'A-3'!$A$3))-1)</f>
        <v>3.7431583940047863</v>
      </c>
      <c r="C294" s="119" t="e">
        <f>100*(('A-3'!F132/'A-3'!F110)^(1/('A-3'!A132-'A-3'!A110))-1)</f>
        <v>#DIV/0!</v>
      </c>
      <c r="D294" s="120" t="e">
        <f t="shared" si="47"/>
        <v>#DIV/0!</v>
      </c>
      <c r="E294" s="119"/>
      <c r="G294" s="95">
        <f t="shared" si="50"/>
        <v>5</v>
      </c>
      <c r="H294" s="95" t="e">
        <f t="shared" si="45"/>
        <v>#DIV/0!</v>
      </c>
      <c r="I294" s="119" t="e">
        <f t="shared" si="46"/>
        <v>#DIV/0!</v>
      </c>
      <c r="J294" s="119" t="e">
        <f t="shared" si="48"/>
        <v>#DIV/0!</v>
      </c>
      <c r="K294" s="119" t="e">
        <f t="shared" si="49"/>
        <v>#DIV/0!</v>
      </c>
    </row>
    <row r="295" spans="1:22">
      <c r="A295" s="125" t="s">
        <v>46</v>
      </c>
      <c r="B295" s="119">
        <f>100*(('A-3'!G$25/'A-3'!G$3)^(1/('A-3'!$A$25-'A-3'!$A$3))-1)</f>
        <v>0.48498763062647665</v>
      </c>
      <c r="C295" s="119" t="e">
        <f>100*(('A-3'!G132/'A-3'!G110)^(1/('A-3'!A132-'A-3'!A110))-1)</f>
        <v>#DIV/0!</v>
      </c>
      <c r="D295" s="120" t="e">
        <f t="shared" si="47"/>
        <v>#DIV/0!</v>
      </c>
      <c r="E295" s="119"/>
      <c r="G295" s="95">
        <f t="shared" si="50"/>
        <v>6</v>
      </c>
      <c r="H295" s="95" t="e">
        <f t="shared" si="45"/>
        <v>#DIV/0!</v>
      </c>
      <c r="I295" s="119" t="e">
        <f t="shared" si="46"/>
        <v>#DIV/0!</v>
      </c>
      <c r="J295" s="119" t="e">
        <f t="shared" si="48"/>
        <v>#DIV/0!</v>
      </c>
      <c r="K295" s="119" t="e">
        <f t="shared" si="49"/>
        <v>#DIV/0!</v>
      </c>
    </row>
    <row r="296" spans="1:22" ht="30">
      <c r="A296" s="125" t="s">
        <v>254</v>
      </c>
      <c r="B296" s="119">
        <f>100*(('A-3'!H$25/'A-3'!H$3)^(1/('A-3'!$A$25-'A-3'!$A$3))-1)</f>
        <v>5.9962777240686993</v>
      </c>
      <c r="C296" s="119" t="e">
        <f>100*(('A-3'!H132/'A-3'!H110)^(1/('A-3'!A132-'A-3'!A110))-1)</f>
        <v>#DIV/0!</v>
      </c>
      <c r="D296" s="120" t="e">
        <f t="shared" si="47"/>
        <v>#DIV/0!</v>
      </c>
      <c r="E296" s="119"/>
      <c r="G296" s="95">
        <f t="shared" si="50"/>
        <v>7</v>
      </c>
      <c r="H296" s="95" t="e">
        <f t="shared" si="45"/>
        <v>#DIV/0!</v>
      </c>
      <c r="I296" s="119" t="e">
        <f t="shared" si="46"/>
        <v>#DIV/0!</v>
      </c>
      <c r="J296" s="119" t="e">
        <f t="shared" si="48"/>
        <v>#DIV/0!</v>
      </c>
      <c r="K296" s="119" t="e">
        <f t="shared" si="49"/>
        <v>#DIV/0!</v>
      </c>
    </row>
    <row r="297" spans="1:22" ht="30">
      <c r="A297" s="126" t="s">
        <v>19</v>
      </c>
      <c r="B297" s="119">
        <f>100*(('A-3'!J$25/'A-3'!J$3)^(1/('A-3'!$A$25-'A-3'!$A$3))-1)</f>
        <v>1.1719629579947322</v>
      </c>
      <c r="C297" s="119" t="e">
        <f>100*(('A-3'!J132/'A-3'!J110)^(1/('A-3'!A132-'A-3'!A110))-1)</f>
        <v>#DIV/0!</v>
      </c>
      <c r="D297" s="120" t="e">
        <f t="shared" si="47"/>
        <v>#DIV/0!</v>
      </c>
      <c r="E297" s="119"/>
      <c r="G297" s="95">
        <f t="shared" si="50"/>
        <v>8</v>
      </c>
      <c r="H297" s="95" t="e">
        <f t="shared" si="45"/>
        <v>#DIV/0!</v>
      </c>
      <c r="I297" s="119" t="e">
        <f t="shared" si="46"/>
        <v>#DIV/0!</v>
      </c>
      <c r="J297" s="119" t="e">
        <f t="shared" si="48"/>
        <v>#DIV/0!</v>
      </c>
      <c r="K297" s="119" t="e">
        <f t="shared" si="49"/>
        <v>#DIV/0!</v>
      </c>
    </row>
    <row r="298" spans="1:22">
      <c r="A298" s="125" t="s">
        <v>18</v>
      </c>
      <c r="B298" s="119">
        <f>100*(('A-3'!K$25/'A-3'!K$3)^(1/('A-3'!$A$25-'A-3'!$A$3))-1)</f>
        <v>-0.4534958537257161</v>
      </c>
      <c r="C298" s="119" t="e">
        <f>100*(('A-3'!K132/'A-3'!K110)^(1/('A-3'!A132-'A-3'!A110))-1)</f>
        <v>#DIV/0!</v>
      </c>
      <c r="D298" s="120" t="e">
        <f t="shared" si="47"/>
        <v>#DIV/0!</v>
      </c>
      <c r="E298" s="119"/>
      <c r="G298" s="95">
        <f t="shared" si="50"/>
        <v>9</v>
      </c>
      <c r="H298" s="95" t="e">
        <f t="shared" si="45"/>
        <v>#DIV/0!</v>
      </c>
      <c r="I298" s="119" t="e">
        <f t="shared" si="46"/>
        <v>#DIV/0!</v>
      </c>
      <c r="J298" s="119" t="e">
        <f t="shared" si="48"/>
        <v>#DIV/0!</v>
      </c>
      <c r="K298" s="119" t="e">
        <f t="shared" si="49"/>
        <v>#DIV/0!</v>
      </c>
    </row>
    <row r="299" spans="1:22" ht="30">
      <c r="A299" s="118" t="s">
        <v>253</v>
      </c>
      <c r="B299" s="119">
        <f>100*(('A-3'!L$25/'A-3'!L$3)^(1/('A-3'!$A$25-'A-3'!$A$3))-1)</f>
        <v>1.1438796676643603</v>
      </c>
      <c r="C299" s="119" t="e">
        <f>100*(('A-3'!L132/'A-3'!L110)^(1/('A-3'!A132-'A-3'!A110))-1)</f>
        <v>#DIV/0!</v>
      </c>
      <c r="D299" s="120" t="e">
        <f t="shared" si="47"/>
        <v>#DIV/0!</v>
      </c>
      <c r="E299" s="119"/>
      <c r="G299" s="95">
        <f t="shared" si="50"/>
        <v>10</v>
      </c>
      <c r="H299" s="95" t="e">
        <f t="shared" si="45"/>
        <v>#DIV/0!</v>
      </c>
      <c r="I299" s="119" t="e">
        <f t="shared" si="46"/>
        <v>#DIV/0!</v>
      </c>
      <c r="J299" s="119" t="e">
        <f t="shared" si="48"/>
        <v>#DIV/0!</v>
      </c>
      <c r="K299" s="119" t="e">
        <f t="shared" si="49"/>
        <v>#DIV/0!</v>
      </c>
    </row>
    <row r="358" spans="1:9">
      <c r="A358" s="318" t="s">
        <v>441</v>
      </c>
    </row>
    <row r="359" spans="1:9" s="318" customFormat="1">
      <c r="B359" s="318" t="s">
        <v>442</v>
      </c>
      <c r="C359" s="318" t="s">
        <v>240</v>
      </c>
      <c r="D359" s="318" t="s">
        <v>241</v>
      </c>
      <c r="G359" s="318" t="str">
        <f>B359</f>
        <v>TFP</v>
      </c>
      <c r="H359" s="318" t="str">
        <f t="shared" ref="H359:I359" si="51">C359</f>
        <v>Labour Productivity</v>
      </c>
      <c r="I359" s="318" t="str">
        <f t="shared" si="51"/>
        <v>Capital Productivity</v>
      </c>
    </row>
    <row r="360" spans="1:9">
      <c r="A360" t="s">
        <v>135</v>
      </c>
      <c r="B360" s="338">
        <f>'S-2'!B3</f>
        <v>2.288251436126898</v>
      </c>
      <c r="C360" s="338">
        <f>'S-2'!C3</f>
        <v>4.1674714851272388</v>
      </c>
      <c r="D360" s="338">
        <f>'S-2'!D3</f>
        <v>1.4409181548027616</v>
      </c>
      <c r="E360">
        <v>1</v>
      </c>
      <c r="F360" s="318" t="str">
        <f t="shared" ref="F360:F369" si="52">INDEX(A$360:A$369,MATCH($H360,$C$360:$C$369,0))</f>
        <v>Crop and Animal Production</v>
      </c>
      <c r="G360" s="119">
        <f t="shared" ref="G360:G369" si="53">INDEX(B$360:B$369,MATCH($H360,$C$360:$C$369,0))</f>
        <v>2.288251436126898</v>
      </c>
      <c r="H360" s="119">
        <f>LARGE(C$360:C$369,E360)</f>
        <v>4.1674714851272388</v>
      </c>
      <c r="I360" s="119">
        <f>INDEX(D$360:D$369,MATCH($H360,$C$360:$C$369,0))</f>
        <v>1.4409181548027616</v>
      </c>
    </row>
    <row r="361" spans="1:9">
      <c r="A361" t="s">
        <v>245</v>
      </c>
      <c r="B361" s="338">
        <f>'S-2'!B4</f>
        <v>2.3151168762094665</v>
      </c>
      <c r="C361" s="338">
        <f>'S-2'!C4</f>
        <v>3.1508587552253164</v>
      </c>
      <c r="D361" s="338">
        <f>'S-2'!D4</f>
        <v>1.3235855401679153</v>
      </c>
      <c r="E361">
        <f>1+E360</f>
        <v>2</v>
      </c>
      <c r="F361" s="318" t="str">
        <f t="shared" si="52"/>
        <v>Wood Product Manufacturing</v>
      </c>
      <c r="G361" s="119">
        <f t="shared" si="53"/>
        <v>2.6710376303475059</v>
      </c>
      <c r="H361" s="119">
        <f t="shared" ref="H361:H369" si="54">LARGE(C$360:C$369,E361)</f>
        <v>3.6302672440092998</v>
      </c>
      <c r="I361" s="119">
        <f t="shared" ref="I361:I369" si="55">INDEX(D$360:D$369,MATCH($H361,$C$360:$C$369,0))</f>
        <v>1.971829865375696</v>
      </c>
    </row>
    <row r="362" spans="1:9">
      <c r="A362" t="s">
        <v>248</v>
      </c>
      <c r="B362" s="338">
        <f>'S-2'!B5</f>
        <v>0.5460053320232694</v>
      </c>
      <c r="C362" s="338">
        <f>'S-2'!C5</f>
        <v>1.5531296855111787</v>
      </c>
      <c r="D362" s="338">
        <f>'S-2'!D5</f>
        <v>0.48431993433120102</v>
      </c>
      <c r="E362" s="318">
        <f t="shared" ref="E362:E369" si="56">1+E361</f>
        <v>3</v>
      </c>
      <c r="F362" s="318" t="str">
        <f t="shared" si="52"/>
        <v>Forestry and Logging</v>
      </c>
      <c r="G362" s="119">
        <f t="shared" si="53"/>
        <v>2.3151168762094665</v>
      </c>
      <c r="H362" s="119">
        <f t="shared" si="54"/>
        <v>3.1508587552253164</v>
      </c>
      <c r="I362" s="119">
        <f t="shared" si="55"/>
        <v>1.3235855401679153</v>
      </c>
    </row>
    <row r="363" spans="1:9">
      <c r="A363" t="s">
        <v>11</v>
      </c>
      <c r="B363" s="338">
        <f>'S-2'!B6</f>
        <v>-0.99204323536189465</v>
      </c>
      <c r="C363" s="338">
        <f>'S-2'!C6</f>
        <v>5.7412193024730662E-2</v>
      </c>
      <c r="D363" s="338">
        <f>'S-2'!D6</f>
        <v>-3.7337925547481055</v>
      </c>
      <c r="E363" s="318">
        <f t="shared" si="56"/>
        <v>4</v>
      </c>
      <c r="F363" s="318" t="str">
        <f t="shared" si="52"/>
        <v>Paper Manufacturing</v>
      </c>
      <c r="G363" s="119">
        <f t="shared" si="53"/>
        <v>2.5747514419403927</v>
      </c>
      <c r="H363" s="119">
        <f t="shared" si="54"/>
        <v>2.4972903497064491</v>
      </c>
      <c r="I363" s="119">
        <f t="shared" si="55"/>
        <v>3.6233876423639177</v>
      </c>
    </row>
    <row r="364" spans="1:9">
      <c r="A364" t="s">
        <v>98</v>
      </c>
      <c r="B364" s="338">
        <f>'S-2'!B7</f>
        <v>-3.1099282567451869</v>
      </c>
      <c r="C364" s="338">
        <f>'S-2'!C7</f>
        <v>-1.1664890359959545</v>
      </c>
      <c r="D364" s="338">
        <f>'S-2'!D7</f>
        <v>-3.3560679343124233</v>
      </c>
      <c r="E364" s="318">
        <f t="shared" si="56"/>
        <v>5</v>
      </c>
      <c r="F364" s="318" t="str">
        <f t="shared" si="52"/>
        <v>Fishing, Hunting, and Trapping</v>
      </c>
      <c r="G364" s="119">
        <f t="shared" si="53"/>
        <v>0.5460053320232694</v>
      </c>
      <c r="H364" s="119">
        <f t="shared" si="54"/>
        <v>1.5531296855111787</v>
      </c>
      <c r="I364" s="119">
        <f t="shared" si="55"/>
        <v>0.48431993433120102</v>
      </c>
    </row>
    <row r="365" spans="1:9">
      <c r="A365" t="s">
        <v>46</v>
      </c>
      <c r="B365" s="338">
        <f>'S-2'!B8</f>
        <v>-2.270233802689392</v>
      </c>
      <c r="C365" s="338">
        <f>'S-2'!C8</f>
        <v>0.14036761433817713</v>
      </c>
      <c r="D365" s="338">
        <f>'S-2'!D8</f>
        <v>-2.8639107124647012</v>
      </c>
      <c r="E365" s="318">
        <f t="shared" si="56"/>
        <v>6</v>
      </c>
      <c r="F365" s="318" t="str">
        <f t="shared" si="52"/>
        <v>Mining (except oil and gas)</v>
      </c>
      <c r="G365" s="119">
        <f t="shared" si="53"/>
        <v>-2.270233802689392</v>
      </c>
      <c r="H365" s="119">
        <f t="shared" si="54"/>
        <v>0.14036761433817713</v>
      </c>
      <c r="I365" s="119">
        <f t="shared" si="55"/>
        <v>-2.8639107124647012</v>
      </c>
    </row>
    <row r="366" spans="1:9">
      <c r="A366" t="s">
        <v>249</v>
      </c>
      <c r="B366" s="338">
        <f>'S-2'!B9</f>
        <v>-0.75367250412158304</v>
      </c>
      <c r="C366" s="338">
        <f>'S-2'!C9</f>
        <v>-0.21163862453449367</v>
      </c>
      <c r="D366" s="338">
        <f>'S-2'!D9</f>
        <v>-1.6857227275790643</v>
      </c>
      <c r="E366" s="318">
        <f t="shared" si="56"/>
        <v>7</v>
      </c>
      <c r="F366" s="318" t="str">
        <f t="shared" si="52"/>
        <v>Support activities for agriculture and forestry</v>
      </c>
      <c r="G366" s="119">
        <f t="shared" si="53"/>
        <v>-0.99204323536189465</v>
      </c>
      <c r="H366" s="119">
        <f t="shared" si="54"/>
        <v>5.7412193024730662E-2</v>
      </c>
      <c r="I366" s="119">
        <f t="shared" si="55"/>
        <v>-3.7337925547481055</v>
      </c>
    </row>
    <row r="367" spans="1:9">
      <c r="A367" t="s">
        <v>250</v>
      </c>
      <c r="B367" s="338">
        <f>'S-2'!B11</f>
        <v>2.6710376303475059</v>
      </c>
      <c r="C367" s="338">
        <f>'S-2'!C11</f>
        <v>3.6302672440092998</v>
      </c>
      <c r="D367" s="338">
        <f>'S-2'!D11</f>
        <v>1.971829865375696</v>
      </c>
      <c r="E367" s="318">
        <f t="shared" si="56"/>
        <v>8</v>
      </c>
      <c r="F367" s="318" t="str">
        <f t="shared" si="52"/>
        <v>Support activities for mining, oil, and gas extraction</v>
      </c>
      <c r="G367" s="119">
        <f t="shared" si="53"/>
        <v>-0.75367250412158304</v>
      </c>
      <c r="H367" s="119">
        <f t="shared" si="54"/>
        <v>-0.21163862453449367</v>
      </c>
      <c r="I367" s="119">
        <f t="shared" si="55"/>
        <v>-1.6857227275790643</v>
      </c>
    </row>
    <row r="368" spans="1:9">
      <c r="A368" t="s">
        <v>251</v>
      </c>
      <c r="B368" s="338">
        <f>'S-2'!B12</f>
        <v>2.5747514419403927</v>
      </c>
      <c r="C368" s="338">
        <f>'S-2'!C12</f>
        <v>2.4972903497064491</v>
      </c>
      <c r="D368" s="338">
        <f>'S-2'!D12</f>
        <v>3.6233876423639177</v>
      </c>
      <c r="E368" s="318">
        <f t="shared" si="56"/>
        <v>9</v>
      </c>
      <c r="F368" s="318" t="str">
        <f t="shared" si="52"/>
        <v>Oil and Gas Extraction</v>
      </c>
      <c r="G368" s="119">
        <f t="shared" si="53"/>
        <v>-3.1099282567451869</v>
      </c>
      <c r="H368" s="119">
        <f t="shared" si="54"/>
        <v>-1.1664890359959545</v>
      </c>
      <c r="I368" s="119">
        <f t="shared" si="55"/>
        <v>-3.3560679343124233</v>
      </c>
    </row>
    <row r="369" spans="1:9">
      <c r="A369" t="s">
        <v>252</v>
      </c>
      <c r="B369" s="338">
        <f>'S-2'!B13</f>
        <v>-0.83573341937702716</v>
      </c>
      <c r="C369" s="338">
        <f>'S-2'!C13</f>
        <v>-1.2819963569761339</v>
      </c>
      <c r="D369" s="338">
        <f>'S-2'!D13</f>
        <v>-0.57047186080186885</v>
      </c>
      <c r="E369" s="318">
        <f t="shared" si="56"/>
        <v>10</v>
      </c>
      <c r="F369" s="318" t="str">
        <f t="shared" si="52"/>
        <v>Petroleum and Coal Product Manufacturing</v>
      </c>
      <c r="G369" s="119">
        <f t="shared" si="53"/>
        <v>-0.83573341937702716</v>
      </c>
      <c r="H369" s="119">
        <f t="shared" si="54"/>
        <v>-1.2819963569761339</v>
      </c>
      <c r="I369" s="119">
        <f t="shared" si="55"/>
        <v>-0.57047186080186885</v>
      </c>
    </row>
    <row r="400" spans="1:1">
      <c r="A400" s="318" t="s">
        <v>443</v>
      </c>
    </row>
    <row r="401" spans="1:11">
      <c r="B401" s="318" t="s">
        <v>442</v>
      </c>
      <c r="C401" s="318" t="s">
        <v>240</v>
      </c>
      <c r="D401" s="318" t="s">
        <v>241</v>
      </c>
      <c r="E401" s="318" t="s">
        <v>444</v>
      </c>
      <c r="H401" t="str">
        <f>B401</f>
        <v>TFP</v>
      </c>
      <c r="I401" s="318" t="str">
        <f t="shared" ref="I401:K401" si="57">C401</f>
        <v>Labour Productivity</v>
      </c>
      <c r="J401" s="318" t="str">
        <f t="shared" si="57"/>
        <v>Capital Productivity</v>
      </c>
      <c r="K401" s="318" t="str">
        <f t="shared" si="57"/>
        <v>Intermediates Productivity</v>
      </c>
    </row>
    <row r="402" spans="1:11">
      <c r="A402" s="318" t="s">
        <v>135</v>
      </c>
      <c r="B402" s="338">
        <f>'S-1'!B3</f>
        <v>0.77684805059385909</v>
      </c>
      <c r="C402" s="338">
        <f>'S-1'!C3</f>
        <v>4.3148060280478129</v>
      </c>
      <c r="D402" s="338">
        <f>'S-1'!D3</f>
        <v>1.5844764336571338</v>
      </c>
      <c r="E402" s="338">
        <f>'S-1'!E3</f>
        <v>-0.18807876447786143</v>
      </c>
      <c r="F402">
        <v>1</v>
      </c>
      <c r="G402" s="318" t="str">
        <f t="shared" ref="G402:G411" si="58">INDEX(A$402:A$411,MATCH($I402,$C$402:$C$411,0))</f>
        <v>Crop and Animal Production</v>
      </c>
      <c r="H402" s="318">
        <f t="shared" ref="H402:H411" si="59">INDEX(B$402:B$411,MATCH($I402,$C$402:$C$411,0))</f>
        <v>0.77684805059385909</v>
      </c>
      <c r="I402">
        <f>LARGE(C$402:C$411,F402)</f>
        <v>4.3148060280478129</v>
      </c>
      <c r="J402" s="318">
        <f t="shared" ref="J402:J411" si="60">INDEX(D$402:D$411,MATCH($I402,$C$402:$C$411,0))</f>
        <v>1.5844764336571338</v>
      </c>
      <c r="K402">
        <f>INDEX(E$402:E$411,MATCH($I402,$C$402:$C$411,0))</f>
        <v>-0.18807876447786143</v>
      </c>
    </row>
    <row r="403" spans="1:11">
      <c r="A403" s="318" t="s">
        <v>245</v>
      </c>
      <c r="B403" s="338">
        <f>'S-1'!B4</f>
        <v>0.79436751085526502</v>
      </c>
      <c r="C403" s="338">
        <f>'S-1'!C4</f>
        <v>2.7220336387656419</v>
      </c>
      <c r="D403" s="338">
        <f>'S-1'!D4</f>
        <v>0.90236665318574882</v>
      </c>
      <c r="E403" s="338">
        <f>'S-1'!E4</f>
        <v>0.17160165059346699</v>
      </c>
      <c r="F403">
        <f>1+F402</f>
        <v>2</v>
      </c>
      <c r="G403" s="318" t="str">
        <f t="shared" si="58"/>
        <v>Wood Product Manufacturing</v>
      </c>
      <c r="H403" s="318">
        <f t="shared" si="59"/>
        <v>0.93794684520842608</v>
      </c>
      <c r="I403" s="318">
        <f t="shared" ref="I403:I411" si="61">LARGE(C$402:C$411,F403)</f>
        <v>3.0060811569536883</v>
      </c>
      <c r="J403" s="318">
        <f t="shared" si="60"/>
        <v>1.3575981083072897</v>
      </c>
      <c r="K403" s="318">
        <f t="shared" ref="K403:K411" si="62">INDEX(E$402:E$411,MATCH($I403,$C$402:$C$411,0))</f>
        <v>0.30491133758854261</v>
      </c>
    </row>
    <row r="404" spans="1:11">
      <c r="A404" s="318" t="s">
        <v>248</v>
      </c>
      <c r="B404" s="338">
        <f>'S-1'!B5</f>
        <v>0.16251105905786822</v>
      </c>
      <c r="C404" s="338">
        <f>'S-1'!C5</f>
        <v>2.4781768987778507</v>
      </c>
      <c r="D404" s="338">
        <f>'S-1'!D5</f>
        <v>0.48431993433120102</v>
      </c>
      <c r="E404" s="338">
        <f>'S-1'!E5</f>
        <v>-1.5378744149789458</v>
      </c>
      <c r="F404" s="318">
        <f t="shared" ref="F404:F411" si="63">1+F403</f>
        <v>3</v>
      </c>
      <c r="G404" s="318" t="str">
        <f t="shared" si="58"/>
        <v>Forestry and Logging</v>
      </c>
      <c r="H404" s="318">
        <f t="shared" si="59"/>
        <v>0.79436751085526502</v>
      </c>
      <c r="I404" s="318">
        <f t="shared" si="61"/>
        <v>2.7220336387656419</v>
      </c>
      <c r="J404" s="318">
        <f t="shared" si="60"/>
        <v>0.90236665318574882</v>
      </c>
      <c r="K404" s="318">
        <f t="shared" si="62"/>
        <v>0.17160165059346699</v>
      </c>
    </row>
    <row r="405" spans="1:11">
      <c r="A405" s="318" t="s">
        <v>11</v>
      </c>
      <c r="B405" s="338">
        <f>'S-1'!B6</f>
        <v>-0.53255047314610948</v>
      </c>
      <c r="C405" s="338">
        <f>'S-1'!C6</f>
        <v>0.86014349260150613</v>
      </c>
      <c r="D405" s="338">
        <f>'S-1'!D6</f>
        <v>-2.9614683924309992</v>
      </c>
      <c r="E405" s="338">
        <f>'S-1'!E6</f>
        <v>-1.1267416269831076</v>
      </c>
      <c r="F405" s="318">
        <f t="shared" si="63"/>
        <v>4</v>
      </c>
      <c r="G405" s="318" t="str">
        <f t="shared" si="58"/>
        <v>Fishing, Hunting, and Trapping</v>
      </c>
      <c r="H405" s="318">
        <f t="shared" si="59"/>
        <v>0.16251105905786822</v>
      </c>
      <c r="I405" s="318">
        <f t="shared" si="61"/>
        <v>2.4781768987778507</v>
      </c>
      <c r="J405" s="318">
        <f t="shared" si="60"/>
        <v>0.48431993433120102</v>
      </c>
      <c r="K405" s="318">
        <f t="shared" si="62"/>
        <v>-1.5378744149789458</v>
      </c>
    </row>
    <row r="406" spans="1:11">
      <c r="A406" s="318" t="s">
        <v>98</v>
      </c>
      <c r="B406" s="338">
        <f>'S-1'!B7</f>
        <v>-2.0853093804301448</v>
      </c>
      <c r="C406" s="338">
        <f>'S-1'!C7</f>
        <v>0.26592245167902373</v>
      </c>
      <c r="D406" s="338">
        <f>'S-1'!D7</f>
        <v>-1.9553605445642219</v>
      </c>
      <c r="E406" s="338">
        <f>'S-1'!E7</f>
        <v>-2.5061910536635756</v>
      </c>
      <c r="F406" s="318">
        <f t="shared" si="63"/>
        <v>5</v>
      </c>
      <c r="G406" s="318" t="str">
        <f t="shared" si="58"/>
        <v>Paper Manufacturing</v>
      </c>
      <c r="H406" s="318">
        <f t="shared" si="59"/>
        <v>0.80588719520946483</v>
      </c>
      <c r="I406" s="318">
        <f t="shared" si="61"/>
        <v>2.3668101385317719</v>
      </c>
      <c r="J406" s="318">
        <f t="shared" si="60"/>
        <v>3.4913564541401598</v>
      </c>
      <c r="K406" s="318">
        <f t="shared" si="62"/>
        <v>5.9094302209850014E-2</v>
      </c>
    </row>
    <row r="407" spans="1:11">
      <c r="A407" s="318" t="s">
        <v>46</v>
      </c>
      <c r="B407" s="338">
        <f>'S-1'!B8</f>
        <v>-1.6830840058885466</v>
      </c>
      <c r="C407" s="338">
        <f>'S-1'!C8</f>
        <v>0.68758497863214973</v>
      </c>
      <c r="D407" s="338">
        <f>'S-1'!D8</f>
        <v>-2.3330738167398501</v>
      </c>
      <c r="E407" s="338">
        <f>'S-1'!E8</f>
        <v>-1.3122491791059399</v>
      </c>
      <c r="F407" s="318">
        <f t="shared" si="63"/>
        <v>6</v>
      </c>
      <c r="G407" s="318" t="str">
        <f t="shared" si="58"/>
        <v>Support activities for agriculture and forestry</v>
      </c>
      <c r="H407" s="318">
        <f t="shared" si="59"/>
        <v>-0.53255047314610948</v>
      </c>
      <c r="I407" s="318">
        <f t="shared" si="61"/>
        <v>0.86014349260150613</v>
      </c>
      <c r="J407" s="318">
        <f t="shared" si="60"/>
        <v>-2.9614683924309992</v>
      </c>
      <c r="K407" s="318">
        <f t="shared" si="62"/>
        <v>-1.1267416269831076</v>
      </c>
    </row>
    <row r="408" spans="1:11">
      <c r="A408" s="318" t="s">
        <v>249</v>
      </c>
      <c r="B408" s="338">
        <f>'S-1'!B9</f>
        <v>-0.45399320506407381</v>
      </c>
      <c r="C408" s="338">
        <f>'S-1'!C9</f>
        <v>0.53805609903017082</v>
      </c>
      <c r="D408" s="338">
        <f>'S-1'!D9</f>
        <v>-0.94709224693058092</v>
      </c>
      <c r="E408" s="338">
        <f>'S-1'!E9</f>
        <v>-1.1583818449988681</v>
      </c>
      <c r="F408" s="318">
        <f t="shared" si="63"/>
        <v>7</v>
      </c>
      <c r="G408" s="318" t="str">
        <f t="shared" si="58"/>
        <v>Mining (except oil and gas)</v>
      </c>
      <c r="H408" s="318">
        <f t="shared" si="59"/>
        <v>-1.6830840058885466</v>
      </c>
      <c r="I408" s="318">
        <f t="shared" si="61"/>
        <v>0.68758497863214973</v>
      </c>
      <c r="J408" s="318">
        <f t="shared" si="60"/>
        <v>-2.3330738167398501</v>
      </c>
      <c r="K408" s="318">
        <f t="shared" si="62"/>
        <v>-1.3122491791059399</v>
      </c>
    </row>
    <row r="409" spans="1:11">
      <c r="A409" s="318" t="s">
        <v>250</v>
      </c>
      <c r="B409" s="338">
        <f>'S-1'!B11</f>
        <v>0.93794684520842608</v>
      </c>
      <c r="C409" s="338">
        <f>'S-1'!C11</f>
        <v>3.0060811569536883</v>
      </c>
      <c r="D409" s="338">
        <f>'S-1'!D11</f>
        <v>1.3575981083072897</v>
      </c>
      <c r="E409" s="338">
        <f>'S-1'!E11</f>
        <v>0.30491133758854261</v>
      </c>
      <c r="F409" s="318">
        <f t="shared" si="63"/>
        <v>8</v>
      </c>
      <c r="G409" s="318" t="str">
        <f t="shared" si="58"/>
        <v>Support activities for mining, oil, and gas extraction</v>
      </c>
      <c r="H409" s="318">
        <f t="shared" si="59"/>
        <v>-0.45399320506407381</v>
      </c>
      <c r="I409" s="318">
        <f t="shared" si="61"/>
        <v>0.53805609903017082</v>
      </c>
      <c r="J409" s="318">
        <f t="shared" si="60"/>
        <v>-0.94709224693058092</v>
      </c>
      <c r="K409" s="318">
        <f t="shared" si="62"/>
        <v>-1.1583818449988681</v>
      </c>
    </row>
    <row r="410" spans="1:11">
      <c r="A410" s="318" t="s">
        <v>251</v>
      </c>
      <c r="B410" s="338">
        <f>'S-1'!B12</f>
        <v>0.80588719520946483</v>
      </c>
      <c r="C410" s="338">
        <f>'S-1'!C12</f>
        <v>2.3668101385317719</v>
      </c>
      <c r="D410" s="338">
        <f>'S-1'!D12</f>
        <v>3.4913564541401598</v>
      </c>
      <c r="E410" s="338">
        <f>'S-1'!E12</f>
        <v>5.9094302209850014E-2</v>
      </c>
      <c r="F410" s="318">
        <f t="shared" si="63"/>
        <v>9</v>
      </c>
      <c r="G410" s="318" t="str">
        <f t="shared" si="58"/>
        <v>Oil and Gas Extraction</v>
      </c>
      <c r="H410" s="318">
        <f t="shared" si="59"/>
        <v>-2.0853093804301448</v>
      </c>
      <c r="I410" s="318">
        <f t="shared" si="61"/>
        <v>0.26592245167902373</v>
      </c>
      <c r="J410" s="318">
        <f t="shared" si="60"/>
        <v>-1.9553605445642219</v>
      </c>
      <c r="K410" s="318">
        <f t="shared" si="62"/>
        <v>-2.5061910536635756</v>
      </c>
    </row>
    <row r="411" spans="1:11">
      <c r="A411" s="318" t="s">
        <v>252</v>
      </c>
      <c r="B411" s="338">
        <f>'S-1'!B13</f>
        <v>3.2941134430619634E-2</v>
      </c>
      <c r="C411" s="338">
        <f>'S-1'!C13</f>
        <v>-0.92248521556423935</v>
      </c>
      <c r="D411" s="338">
        <f>'S-1'!D13</f>
        <v>-0.20833033020543068</v>
      </c>
      <c r="E411" s="338">
        <f>'S-1'!E13</f>
        <v>-5.6234902058183156E-2</v>
      </c>
      <c r="F411" s="318">
        <f t="shared" si="63"/>
        <v>10</v>
      </c>
      <c r="G411" s="318" t="str">
        <f t="shared" si="58"/>
        <v>Petroleum and Coal Product Manufacturing</v>
      </c>
      <c r="H411" s="318">
        <f t="shared" si="59"/>
        <v>3.2941134430619634E-2</v>
      </c>
      <c r="I411" s="318">
        <f t="shared" si="61"/>
        <v>-0.92248521556423935</v>
      </c>
      <c r="J411" s="318">
        <f t="shared" si="60"/>
        <v>-0.20833033020543068</v>
      </c>
      <c r="K411" s="318">
        <f t="shared" si="62"/>
        <v>-5.6234902058183156E-2</v>
      </c>
    </row>
    <row r="429" spans="1:7">
      <c r="A429" s="318" t="s">
        <v>445</v>
      </c>
    </row>
    <row r="430" spans="1:7">
      <c r="B430" s="318" t="s">
        <v>444</v>
      </c>
      <c r="C430" s="318" t="s">
        <v>446</v>
      </c>
      <c r="F430" t="str">
        <f>B430</f>
        <v>Intermediates Productivity</v>
      </c>
      <c r="G430" s="318" t="str">
        <f>C430</f>
        <v>Gap between Value Added-based and Gross Output-based Labour Productivity Growth</v>
      </c>
    </row>
    <row r="431" spans="1:7">
      <c r="A431" s="318" t="s">
        <v>135</v>
      </c>
      <c r="B431" s="338">
        <f>'S-1'!E3</f>
        <v>-0.18807876447786143</v>
      </c>
      <c r="C431" s="338">
        <f>'S-2'!C3-'S-1'!C3</f>
        <v>-0.14733454292057413</v>
      </c>
      <c r="D431">
        <v>1</v>
      </c>
      <c r="E431" s="318" t="str">
        <f t="shared" ref="E431:E440" si="64">INDEX(A$431:A$440,MATCH($F431,$B$431:$B$440,0))</f>
        <v>Wood Product Manufacturing</v>
      </c>
      <c r="F431">
        <f>LARGE(B$431:B$440,D431)</f>
        <v>0.30491133758854261</v>
      </c>
      <c r="G431">
        <f>INDEX(C$431:C$440,MATCH($F431,$B$431:$B$440,0))</f>
        <v>0.62418608705561152</v>
      </c>
    </row>
    <row r="432" spans="1:7">
      <c r="A432" s="318" t="s">
        <v>245</v>
      </c>
      <c r="B432" s="338">
        <f>'S-1'!E4</f>
        <v>0.17160165059346699</v>
      </c>
      <c r="C432" s="338">
        <f>'S-2'!C4-'S-1'!C4</f>
        <v>0.42882511645967458</v>
      </c>
      <c r="D432">
        <f>1+D431</f>
        <v>2</v>
      </c>
      <c r="E432" s="318" t="str">
        <f t="shared" si="64"/>
        <v>Forestry and Logging</v>
      </c>
      <c r="F432" s="318">
        <f t="shared" ref="F432:F440" si="65">LARGE(B$431:B$440,D432)</f>
        <v>0.17160165059346699</v>
      </c>
      <c r="G432" s="318">
        <f t="shared" ref="G432:G440" si="66">INDEX(C$431:C$440,MATCH($F432,$B$431:$B$440,0))</f>
        <v>0.42882511645967458</v>
      </c>
    </row>
    <row r="433" spans="1:7">
      <c r="A433" s="318" t="s">
        <v>248</v>
      </c>
      <c r="B433" s="338">
        <f>'S-1'!E5</f>
        <v>-1.5378744149789458</v>
      </c>
      <c r="C433" s="338">
        <f>'S-2'!C5-'S-1'!C5</f>
        <v>-0.92504721326667205</v>
      </c>
      <c r="D433" s="318">
        <f t="shared" ref="D433:D440" si="67">1+D432</f>
        <v>3</v>
      </c>
      <c r="E433" s="318" t="str">
        <f t="shared" si="64"/>
        <v>Paper Manufacturing</v>
      </c>
      <c r="F433" s="318">
        <f t="shared" si="65"/>
        <v>5.9094302209850014E-2</v>
      </c>
      <c r="G433" s="318">
        <f t="shared" si="66"/>
        <v>0.13048021117467723</v>
      </c>
    </row>
    <row r="434" spans="1:7">
      <c r="A434" s="318" t="s">
        <v>11</v>
      </c>
      <c r="B434" s="338">
        <f>'S-1'!E6</f>
        <v>-1.1267416269831076</v>
      </c>
      <c r="C434" s="338">
        <f>'S-2'!C6-'S-1'!C6</f>
        <v>-0.80273129957677547</v>
      </c>
      <c r="D434" s="318">
        <f t="shared" si="67"/>
        <v>4</v>
      </c>
      <c r="E434" s="318" t="str">
        <f t="shared" si="64"/>
        <v>Petroleum and Coal Product Manufacturing</v>
      </c>
      <c r="F434" s="318">
        <f t="shared" si="65"/>
        <v>-5.6234902058183156E-2</v>
      </c>
      <c r="G434" s="318">
        <f t="shared" si="66"/>
        <v>-0.35951114141189455</v>
      </c>
    </row>
    <row r="435" spans="1:7">
      <c r="A435" s="318" t="s">
        <v>98</v>
      </c>
      <c r="B435" s="338">
        <f>'S-1'!E7</f>
        <v>-2.5061910536635756</v>
      </c>
      <c r="C435" s="338">
        <f>'S-2'!C7-'S-1'!C7</f>
        <v>-1.4324114876749783</v>
      </c>
      <c r="D435" s="318">
        <f t="shared" si="67"/>
        <v>5</v>
      </c>
      <c r="E435" s="318" t="str">
        <f t="shared" si="64"/>
        <v>Crop and Animal Production</v>
      </c>
      <c r="F435" s="318">
        <f t="shared" si="65"/>
        <v>-0.18807876447786143</v>
      </c>
      <c r="G435" s="318">
        <f t="shared" si="66"/>
        <v>-0.14733454292057413</v>
      </c>
    </row>
    <row r="436" spans="1:7">
      <c r="A436" s="318" t="s">
        <v>46</v>
      </c>
      <c r="B436" s="338">
        <f>'S-1'!E8</f>
        <v>-1.3122491791059399</v>
      </c>
      <c r="C436" s="338">
        <f>'S-2'!C8-'S-1'!C8</f>
        <v>-0.54721736429397261</v>
      </c>
      <c r="D436" s="318">
        <f t="shared" si="67"/>
        <v>6</v>
      </c>
      <c r="E436" s="318" t="str">
        <f t="shared" si="64"/>
        <v>Support activities for agriculture and forestry</v>
      </c>
      <c r="F436" s="318">
        <f t="shared" si="65"/>
        <v>-1.1267416269831076</v>
      </c>
      <c r="G436" s="318">
        <f t="shared" si="66"/>
        <v>-0.80273129957677547</v>
      </c>
    </row>
    <row r="437" spans="1:7">
      <c r="A437" s="318" t="s">
        <v>249</v>
      </c>
      <c r="B437" s="338">
        <f>'S-1'!E9</f>
        <v>-1.1583818449988681</v>
      </c>
      <c r="C437" s="338">
        <f>'S-2'!C9-'S-1'!C9</f>
        <v>-0.74969472356466449</v>
      </c>
      <c r="D437" s="318">
        <f t="shared" si="67"/>
        <v>7</v>
      </c>
      <c r="E437" s="318" t="str">
        <f t="shared" si="64"/>
        <v>Support activities for mining, oil, and gas extraction</v>
      </c>
      <c r="F437" s="318">
        <f t="shared" si="65"/>
        <v>-1.1583818449988681</v>
      </c>
      <c r="G437" s="318">
        <f t="shared" si="66"/>
        <v>-0.74969472356466449</v>
      </c>
    </row>
    <row r="438" spans="1:7">
      <c r="A438" s="318" t="s">
        <v>250</v>
      </c>
      <c r="B438" s="338">
        <f>'S-1'!E11</f>
        <v>0.30491133758854261</v>
      </c>
      <c r="C438" s="338">
        <f>'S-2'!C11-'S-1'!C11</f>
        <v>0.62418608705561152</v>
      </c>
      <c r="D438" s="318">
        <f t="shared" si="67"/>
        <v>8</v>
      </c>
      <c r="E438" s="318" t="str">
        <f t="shared" si="64"/>
        <v>Mining (except oil and gas)</v>
      </c>
      <c r="F438" s="318">
        <f t="shared" si="65"/>
        <v>-1.3122491791059399</v>
      </c>
      <c r="G438" s="318">
        <f t="shared" si="66"/>
        <v>-0.54721736429397261</v>
      </c>
    </row>
    <row r="439" spans="1:7">
      <c r="A439" s="318" t="s">
        <v>251</v>
      </c>
      <c r="B439" s="338">
        <f>'S-1'!E12</f>
        <v>5.9094302209850014E-2</v>
      </c>
      <c r="C439" s="338">
        <f>'S-2'!C12-'S-1'!C12</f>
        <v>0.13048021117467723</v>
      </c>
      <c r="D439" s="318">
        <f t="shared" si="67"/>
        <v>9</v>
      </c>
      <c r="E439" s="318" t="str">
        <f t="shared" si="64"/>
        <v>Fishing, Hunting, and Trapping</v>
      </c>
      <c r="F439" s="318">
        <f t="shared" si="65"/>
        <v>-1.5378744149789458</v>
      </c>
      <c r="G439" s="318">
        <f t="shared" si="66"/>
        <v>-0.92504721326667205</v>
      </c>
    </row>
    <row r="440" spans="1:7">
      <c r="A440" s="318" t="s">
        <v>252</v>
      </c>
      <c r="B440" s="338">
        <f>'S-1'!E13</f>
        <v>-5.6234902058183156E-2</v>
      </c>
      <c r="C440" s="338">
        <f>'S-2'!C13-'S-1'!C13</f>
        <v>-0.35951114141189455</v>
      </c>
      <c r="D440" s="318">
        <f t="shared" si="67"/>
        <v>10</v>
      </c>
      <c r="E440" s="318" t="str">
        <f t="shared" si="64"/>
        <v>Oil and Gas Extraction</v>
      </c>
      <c r="F440" s="318">
        <f t="shared" si="65"/>
        <v>-2.5061910536635756</v>
      </c>
      <c r="G440" s="318">
        <f t="shared" si="66"/>
        <v>-1.4324114876749783</v>
      </c>
    </row>
  </sheetData>
  <mergeCells count="2">
    <mergeCell ref="A149:E149"/>
    <mergeCell ref="B139:D139"/>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dimension ref="A1:Y52"/>
  <sheetViews>
    <sheetView workbookViewId="0">
      <pane xSplit="1" ySplit="3" topLeftCell="B4" activePane="bottomRight" state="frozen"/>
      <selection pane="topRight" activeCell="B1" sqref="B1"/>
      <selection pane="bottomLeft" activeCell="A3" sqref="A3"/>
      <selection pane="bottomRight" activeCell="V20" sqref="V20"/>
    </sheetView>
  </sheetViews>
  <sheetFormatPr defaultColWidth="9.140625" defaultRowHeight="15"/>
  <cols>
    <col min="1" max="1" width="14.85546875" style="34" customWidth="1"/>
    <col min="2" max="2" width="13.28515625" style="34" customWidth="1"/>
    <col min="3" max="3" width="13.28515625" style="163" customWidth="1"/>
    <col min="4" max="4" width="15" style="34" customWidth="1"/>
    <col min="5" max="5" width="14.5703125" style="34" customWidth="1"/>
    <col min="6" max="6" width="15.140625" style="34" customWidth="1"/>
    <col min="7" max="7" width="15.7109375" style="34" customWidth="1"/>
    <col min="8" max="8" width="14.85546875" style="34" customWidth="1"/>
    <col min="9" max="9" width="15" style="34" customWidth="1"/>
    <col min="10" max="10" width="15" style="184" customWidth="1"/>
    <col min="11" max="11" width="15" style="192" customWidth="1"/>
    <col min="12" max="12" width="14" style="34" customWidth="1"/>
    <col min="13" max="13" width="17.5703125" style="34" customWidth="1"/>
    <col min="14" max="14" width="15.85546875" style="34" customWidth="1"/>
    <col min="15" max="15" width="16.28515625" style="34" customWidth="1"/>
    <col min="16" max="16" width="16.28515625" style="184" customWidth="1"/>
    <col min="17" max="17" width="22.140625" style="34" customWidth="1"/>
    <col min="18" max="18" width="22.140625" style="192" customWidth="1"/>
    <col min="19" max="19" width="15.28515625" style="34" customWidth="1"/>
    <col min="20" max="20" width="12.140625" style="34" customWidth="1"/>
    <col min="21" max="21" width="15.42578125" style="34" customWidth="1"/>
    <col min="22" max="22" width="15.42578125" style="218" customWidth="1"/>
    <col min="23" max="23" width="12.5703125" style="34" customWidth="1"/>
    <col min="24" max="24" width="12.85546875" style="34" customWidth="1"/>
    <col min="25" max="25" width="12.42578125" style="34" customWidth="1"/>
    <col min="26" max="16384" width="9.140625" style="34"/>
  </cols>
  <sheetData>
    <row r="1" spans="1:25" ht="60">
      <c r="A1" s="22" t="s">
        <v>134</v>
      </c>
      <c r="B1" s="347" t="s">
        <v>135</v>
      </c>
      <c r="C1" s="346"/>
      <c r="D1" s="346"/>
      <c r="E1" s="346"/>
      <c r="F1" s="346"/>
      <c r="G1" s="346"/>
      <c r="H1" s="346"/>
      <c r="I1" s="346"/>
      <c r="J1" s="346"/>
      <c r="K1" s="346"/>
      <c r="L1" s="346"/>
      <c r="M1" s="346"/>
      <c r="N1" s="346"/>
      <c r="O1" s="346"/>
      <c r="P1" s="346"/>
      <c r="Q1" s="346"/>
      <c r="R1" s="346"/>
      <c r="S1" s="346"/>
      <c r="T1" s="346"/>
      <c r="U1" s="346"/>
      <c r="V1" s="346"/>
      <c r="W1" s="346"/>
      <c r="X1" s="346"/>
      <c r="Y1" s="346"/>
    </row>
    <row r="2" spans="1:25" s="95" customFormat="1" ht="15" customHeight="1">
      <c r="A2" s="22"/>
      <c r="B2" s="351" t="s">
        <v>84</v>
      </c>
      <c r="C2" s="353" t="s">
        <v>292</v>
      </c>
      <c r="D2" s="346" t="s">
        <v>288</v>
      </c>
      <c r="E2" s="346"/>
      <c r="F2" s="346"/>
      <c r="G2" s="346"/>
      <c r="H2" s="346"/>
      <c r="I2" s="346"/>
      <c r="J2" s="346"/>
      <c r="K2" s="346"/>
      <c r="L2" s="346"/>
      <c r="M2" s="347" t="s">
        <v>321</v>
      </c>
      <c r="N2" s="346"/>
      <c r="O2" s="346"/>
      <c r="P2" s="346"/>
      <c r="Q2" s="346"/>
      <c r="R2" s="346"/>
      <c r="S2" s="346"/>
      <c r="T2" s="350"/>
      <c r="U2" s="346" t="s">
        <v>322</v>
      </c>
      <c r="V2" s="346"/>
      <c r="W2" s="346"/>
      <c r="X2" s="346"/>
      <c r="Y2" s="346"/>
    </row>
    <row r="3" spans="1:25" ht="108" customHeight="1">
      <c r="A3" s="14"/>
      <c r="B3" s="352"/>
      <c r="C3" s="354"/>
      <c r="D3" s="196" t="s">
        <v>83</v>
      </c>
      <c r="E3" s="199" t="s">
        <v>112</v>
      </c>
      <c r="F3" s="196" t="s">
        <v>93</v>
      </c>
      <c r="G3" s="196" t="s">
        <v>94</v>
      </c>
      <c r="H3" s="196" t="s">
        <v>114</v>
      </c>
      <c r="I3" s="196" t="s">
        <v>401</v>
      </c>
      <c r="J3" s="7" t="s">
        <v>110</v>
      </c>
      <c r="K3" s="196" t="s">
        <v>400</v>
      </c>
      <c r="L3" s="196" t="s">
        <v>109</v>
      </c>
      <c r="M3" s="180" t="s">
        <v>86</v>
      </c>
      <c r="N3" s="209" t="s">
        <v>87</v>
      </c>
      <c r="O3" s="196" t="s">
        <v>115</v>
      </c>
      <c r="P3" s="7" t="s">
        <v>185</v>
      </c>
      <c r="Q3" s="196" t="s">
        <v>402</v>
      </c>
      <c r="R3" s="216" t="s">
        <v>403</v>
      </c>
      <c r="S3" s="227" t="s">
        <v>405</v>
      </c>
      <c r="T3" s="323" t="s">
        <v>119</v>
      </c>
      <c r="U3" s="179" t="s">
        <v>110</v>
      </c>
      <c r="V3" s="227" t="s">
        <v>111</v>
      </c>
      <c r="W3" s="323" t="s">
        <v>431</v>
      </c>
      <c r="X3" s="7" t="s">
        <v>295</v>
      </c>
    </row>
    <row r="4" spans="1:25">
      <c r="A4" s="5">
        <v>1990</v>
      </c>
      <c r="B4" s="59">
        <f>'A-3'!B3</f>
        <v>31849.738289999998</v>
      </c>
      <c r="C4" s="146">
        <f>'A-13'!B3</f>
        <v>10995.095436299998</v>
      </c>
      <c r="D4" s="53" t="s">
        <v>34</v>
      </c>
      <c r="E4" s="57">
        <f>'A-6'!B3</f>
        <v>210174.75329631261</v>
      </c>
      <c r="F4" s="58">
        <f>'A-1'!B31</f>
        <v>900.75300000000004</v>
      </c>
      <c r="G4" s="58">
        <f>'A-1'!B59</f>
        <v>128.839</v>
      </c>
      <c r="H4" s="59">
        <f>'A-2'!B3</f>
        <v>99.915000000000006</v>
      </c>
      <c r="I4" s="59">
        <f>'A-4'!E3</f>
        <v>37649001</v>
      </c>
      <c r="J4" s="58">
        <f>'A-1'!B3</f>
        <v>46.517000000000003</v>
      </c>
      <c r="K4" s="211">
        <f>'A-9'!B3</f>
        <v>63.996000000000002</v>
      </c>
      <c r="L4" s="57">
        <f>'A-7'!B3</f>
        <v>57146.151802249478</v>
      </c>
      <c r="M4" s="132" t="str">
        <f t="shared" ref="M4:M26" si="0">IFERROR($B4/D4,"..")</f>
        <v>..</v>
      </c>
      <c r="N4" s="48">
        <f t="shared" ref="N4:N26" si="1">IFERROR($B4/E4,"..")</f>
        <v>0.15153931569077181</v>
      </c>
      <c r="O4" s="58">
        <f>'A-1'!B88</f>
        <v>86.858000000000004</v>
      </c>
      <c r="P4" s="80">
        <f t="shared" ref="P4:P26" si="2">B4/I4*100</f>
        <v>8.4596503078527896E-2</v>
      </c>
      <c r="Q4" s="58">
        <f t="shared" ref="Q4:Q27" si="3">IFERROR(B4/H4*100,"..")</f>
        <v>31876.833598558773</v>
      </c>
      <c r="R4" s="211">
        <f>IFERROR(B4/K4*100,"..")</f>
        <v>49768.326598537402</v>
      </c>
      <c r="S4" s="61">
        <f>L4/B4</f>
        <v>1.7942424293072419</v>
      </c>
      <c r="T4" s="59">
        <f>'A-8'!B3</f>
        <v>87.313000000000002</v>
      </c>
      <c r="U4" s="187">
        <f>'A-11'!B3</f>
        <v>51.468000000000004</v>
      </c>
      <c r="V4" s="232">
        <v>11004.449218135413</v>
      </c>
      <c r="W4" s="61">
        <f>L4/C4</f>
        <v>5.197422080901914</v>
      </c>
      <c r="X4" s="59">
        <f>'A-12'!B3</f>
        <v>67.915999999999997</v>
      </c>
    </row>
    <row r="5" spans="1:25">
      <c r="A5" s="5">
        <v>1991</v>
      </c>
      <c r="B5" s="59">
        <f>'A-3'!B4</f>
        <v>31985.907460950002</v>
      </c>
      <c r="C5" s="136">
        <f>'A-13'!B4</f>
        <v>11121.399695879998</v>
      </c>
      <c r="D5" s="53" t="s">
        <v>34</v>
      </c>
      <c r="E5" s="57">
        <f>'A-6'!B4</f>
        <v>214215.53195742521</v>
      </c>
      <c r="F5" s="58">
        <f>'A-1'!B32</f>
        <v>880.52800000000002</v>
      </c>
      <c r="G5" s="58">
        <f>'A-1'!B60</f>
        <v>127.01</v>
      </c>
      <c r="H5" s="59">
        <f>'A-2'!B4</f>
        <v>96.272999999999996</v>
      </c>
      <c r="I5" s="59">
        <f>'A-4'!E4</f>
        <v>37649001</v>
      </c>
      <c r="J5" s="58">
        <f>'A-1'!B4</f>
        <v>47.789000000000001</v>
      </c>
      <c r="K5" s="211">
        <f>'A-9'!B4</f>
        <v>63.936999999999998</v>
      </c>
      <c r="L5" s="57">
        <f>'A-7'!B4</f>
        <v>56743.214285462796</v>
      </c>
      <c r="M5" s="132" t="str">
        <f t="shared" si="0"/>
        <v>..</v>
      </c>
      <c r="N5" s="48">
        <f t="shared" si="1"/>
        <v>0.14931647191347039</v>
      </c>
      <c r="O5" s="58">
        <f>'A-1'!B89</f>
        <v>87.590999999999994</v>
      </c>
      <c r="P5" s="80">
        <f t="shared" si="2"/>
        <v>8.4958183780095523E-2</v>
      </c>
      <c r="Q5" s="58">
        <f t="shared" si="3"/>
        <v>33224.172364993305</v>
      </c>
      <c r="R5" s="211">
        <f t="shared" ref="R5:R27" si="4">IFERROR(B5/K5*100,"..")</f>
        <v>50027.225958287068</v>
      </c>
      <c r="S5" s="234">
        <f t="shared" ref="S5:S26" si="5">L5/B5</f>
        <v>1.7740067045069068</v>
      </c>
      <c r="T5" s="59">
        <f>'A-8'!B4</f>
        <v>88.763000000000005</v>
      </c>
      <c r="U5" s="187">
        <f>'A-11'!B4</f>
        <v>53.255000000000003</v>
      </c>
      <c r="V5" s="232">
        <v>11551.940519024023</v>
      </c>
      <c r="W5" s="331">
        <f t="shared" ref="W5:W26" si="6">L5/C5</f>
        <v>5.1021648207180004</v>
      </c>
      <c r="X5" s="59">
        <f>'A-12'!B4</f>
        <v>70.665000000000006</v>
      </c>
    </row>
    <row r="6" spans="1:25">
      <c r="A6" s="5">
        <v>1992</v>
      </c>
      <c r="B6" s="59">
        <f>'A-3'!B5</f>
        <v>31005.027839699997</v>
      </c>
      <c r="C6" s="136">
        <f>'A-13'!B5</f>
        <v>9602.8682101199993</v>
      </c>
      <c r="D6" s="53" t="s">
        <v>34</v>
      </c>
      <c r="E6" s="57">
        <f>'A-6'!B5</f>
        <v>216253.40600615105</v>
      </c>
      <c r="F6" s="58">
        <f>'A-1'!B33</f>
        <v>859.62199999999996</v>
      </c>
      <c r="G6" s="58">
        <f>'A-1'!B61</f>
        <v>125.96299999999999</v>
      </c>
      <c r="H6" s="59">
        <f>'A-2'!B5</f>
        <v>95.366</v>
      </c>
      <c r="I6" s="59">
        <f>'A-4'!E5</f>
        <v>37967327.451501615</v>
      </c>
      <c r="J6" s="58">
        <f>'A-1'!B5</f>
        <v>47.448999999999998</v>
      </c>
      <c r="K6" s="211">
        <f>'A-9'!B5</f>
        <v>67.287000000000006</v>
      </c>
      <c r="L6" s="57">
        <f>'A-7'!B5</f>
        <v>56534.397068611826</v>
      </c>
      <c r="M6" s="132" t="str">
        <f t="shared" si="0"/>
        <v>..</v>
      </c>
      <c r="N6" s="48">
        <f t="shared" si="1"/>
        <v>0.14337359310224274</v>
      </c>
      <c r="O6" s="58">
        <f>'A-1'!B90</f>
        <v>88.981999999999999</v>
      </c>
      <c r="P6" s="80">
        <f t="shared" si="2"/>
        <v>8.1662392169438158E-2</v>
      </c>
      <c r="Q6" s="58">
        <f t="shared" si="3"/>
        <v>32511.61613122077</v>
      </c>
      <c r="R6" s="211">
        <f t="shared" si="4"/>
        <v>46078.778723527568</v>
      </c>
      <c r="S6" s="234">
        <f t="shared" si="5"/>
        <v>1.8233944946252578</v>
      </c>
      <c r="T6" s="59">
        <f>'A-8'!B5</f>
        <v>84.003</v>
      </c>
      <c r="U6" s="187">
        <f>'A-11'!B5</f>
        <v>47.101999999999997</v>
      </c>
      <c r="V6" s="232">
        <v>10069.488297841997</v>
      </c>
      <c r="W6" s="331">
        <f t="shared" si="6"/>
        <v>5.8872407526152397</v>
      </c>
      <c r="X6" s="59">
        <f>'A-12'!B5</f>
        <v>61.573</v>
      </c>
    </row>
    <row r="7" spans="1:25">
      <c r="A7" s="5">
        <v>1993</v>
      </c>
      <c r="B7" s="59">
        <f>'A-3'!B6</f>
        <v>32650.136060939996</v>
      </c>
      <c r="C7" s="136">
        <f>'A-13'!B6</f>
        <v>10117.302435</v>
      </c>
      <c r="D7" s="53" t="s">
        <v>34</v>
      </c>
      <c r="E7" s="57">
        <f>'A-6'!B6</f>
        <v>221799.07627247661</v>
      </c>
      <c r="F7" s="58">
        <f>'A-1'!B34</f>
        <v>861.06200000000001</v>
      </c>
      <c r="G7" s="58">
        <f>'A-1'!B62</f>
        <v>126.83799999999999</v>
      </c>
      <c r="H7" s="59">
        <f>'A-2'!B6</f>
        <v>95.438999999999993</v>
      </c>
      <c r="I7" s="59">
        <f>'A-4'!E6</f>
        <v>38288354.382840082</v>
      </c>
      <c r="J7" s="58">
        <f>'A-1'!B6</f>
        <v>49.883000000000003</v>
      </c>
      <c r="K7" s="211">
        <f>'A-9'!B6</f>
        <v>70.828999999999994</v>
      </c>
      <c r="L7" s="57">
        <f>'A-7'!B6</f>
        <v>59962.231444540572</v>
      </c>
      <c r="M7" s="132" t="str">
        <f t="shared" si="0"/>
        <v>..</v>
      </c>
      <c r="N7" s="48">
        <f t="shared" si="1"/>
        <v>0.14720591541521943</v>
      </c>
      <c r="O7" s="58">
        <f>'A-1'!B91</f>
        <v>89.45</v>
      </c>
      <c r="P7" s="80">
        <f t="shared" si="2"/>
        <v>8.52743258027642E-2</v>
      </c>
      <c r="Q7" s="58">
        <f t="shared" si="3"/>
        <v>34210.475865149463</v>
      </c>
      <c r="R7" s="211">
        <f t="shared" si="4"/>
        <v>46097.129792796732</v>
      </c>
      <c r="S7" s="234">
        <f t="shared" si="5"/>
        <v>1.8365078581180732</v>
      </c>
      <c r="T7" s="59">
        <f>'A-8'!B6</f>
        <v>85.817999999999998</v>
      </c>
      <c r="U7" s="187">
        <f>'A-11'!B6</f>
        <v>49.542999999999999</v>
      </c>
      <c r="V7" s="232">
        <v>10600.805158268631</v>
      </c>
      <c r="W7" s="331">
        <f t="shared" si="6"/>
        <v>5.9267014927917963</v>
      </c>
      <c r="X7" s="59">
        <f>'A-12'!B6</f>
        <v>64.685000000000002</v>
      </c>
    </row>
    <row r="8" spans="1:25">
      <c r="A8" s="5">
        <v>1994</v>
      </c>
      <c r="B8" s="59">
        <f>'A-3'!B7</f>
        <v>33877.504961129998</v>
      </c>
      <c r="C8" s="136">
        <f>'A-13'!B7</f>
        <v>10593.283709699999</v>
      </c>
      <c r="D8" s="53" t="s">
        <v>34</v>
      </c>
      <c r="E8" s="57">
        <f>'A-6'!B7</f>
        <v>233468.01542603874</v>
      </c>
      <c r="F8" s="58">
        <f>'A-1'!B35</f>
        <v>840.05100000000004</v>
      </c>
      <c r="G8" s="58">
        <f>'A-1'!B63</f>
        <v>126.29900000000001</v>
      </c>
      <c r="H8" s="59">
        <f>'A-2'!B7</f>
        <v>94.825000000000003</v>
      </c>
      <c r="I8" s="59">
        <f>'A-4'!E7</f>
        <v>38612104.789930999</v>
      </c>
      <c r="J8" s="58">
        <f>'A-1'!B7</f>
        <v>53.052999999999997</v>
      </c>
      <c r="K8" s="211">
        <f>'A-9'!B7</f>
        <v>73.072999999999993</v>
      </c>
      <c r="L8" s="57">
        <f>'A-7'!B7</f>
        <v>60276.431921876174</v>
      </c>
      <c r="M8" s="132" t="str">
        <f t="shared" si="0"/>
        <v>..</v>
      </c>
      <c r="N8" s="48">
        <f t="shared" si="1"/>
        <v>0.14510555075096437</v>
      </c>
      <c r="O8" s="58">
        <f>'A-1'!B92</f>
        <v>91.298000000000002</v>
      </c>
      <c r="P8" s="80">
        <f t="shared" si="2"/>
        <v>8.773804263051814E-2</v>
      </c>
      <c r="Q8" s="58">
        <f t="shared" si="3"/>
        <v>35726.343222915893</v>
      </c>
      <c r="R8" s="211">
        <f t="shared" si="4"/>
        <v>46361.179862781057</v>
      </c>
      <c r="S8" s="234">
        <f t="shared" si="5"/>
        <v>1.7792464938322787</v>
      </c>
      <c r="T8" s="59">
        <f>'A-8'!B7</f>
        <v>87.537999999999997</v>
      </c>
      <c r="U8" s="187">
        <f>'A-11'!B7</f>
        <v>53.17</v>
      </c>
      <c r="V8" s="232">
        <v>11171.403859425256</v>
      </c>
      <c r="W8" s="331">
        <f t="shared" si="6"/>
        <v>5.6900611343659744</v>
      </c>
      <c r="X8" s="59">
        <f>'A-12'!B7</f>
        <v>68.108999999999995</v>
      </c>
    </row>
    <row r="9" spans="1:25">
      <c r="A9" s="5">
        <v>1995</v>
      </c>
      <c r="B9" s="59">
        <f>'A-3'!B8</f>
        <v>35593.236515099998</v>
      </c>
      <c r="C9" s="136">
        <f>'A-13'!B8</f>
        <v>10995.383473379999</v>
      </c>
      <c r="D9" s="53" t="s">
        <v>34</v>
      </c>
      <c r="E9" s="57">
        <f>'A-6'!B8</f>
        <v>278848.69705310877</v>
      </c>
      <c r="F9" s="58">
        <f>'A-1'!B36</f>
        <v>802.40200000000004</v>
      </c>
      <c r="G9" s="58">
        <f>'A-1'!B64</f>
        <v>127.069</v>
      </c>
      <c r="H9" s="59">
        <f>'A-2'!B8</f>
        <v>94.049000000000007</v>
      </c>
      <c r="I9" s="59">
        <f>'A-4'!E8</f>
        <v>38938601.8653455</v>
      </c>
      <c r="J9" s="58">
        <f>'A-1'!B8</f>
        <v>58.356000000000002</v>
      </c>
      <c r="K9" s="211">
        <f>'A-9'!B8</f>
        <v>77.338999999999999</v>
      </c>
      <c r="L9" s="57">
        <f>'A-7'!B8</f>
        <v>65681.496823566078</v>
      </c>
      <c r="M9" s="132" t="str">
        <f t="shared" si="0"/>
        <v>..</v>
      </c>
      <c r="N9" s="48">
        <f t="shared" si="1"/>
        <v>0.12764354609238501</v>
      </c>
      <c r="O9" s="58">
        <f>'A-1'!B93</f>
        <v>96.164000000000001</v>
      </c>
      <c r="P9" s="80">
        <f t="shared" si="2"/>
        <v>9.1408614613811279E-2</v>
      </c>
      <c r="Q9" s="58">
        <f t="shared" si="3"/>
        <v>37845.417298535867</v>
      </c>
      <c r="R9" s="211">
        <f t="shared" si="4"/>
        <v>46022.364544537682</v>
      </c>
      <c r="S9" s="234">
        <f t="shared" si="5"/>
        <v>1.8453364530562288</v>
      </c>
      <c r="T9" s="59">
        <f>'A-8'!B8</f>
        <v>88.754999999999995</v>
      </c>
      <c r="U9" s="187">
        <f>'A-11'!B8</f>
        <v>57.777999999999999</v>
      </c>
      <c r="V9" s="232">
        <v>11691.122152686365</v>
      </c>
      <c r="W9" s="331">
        <f t="shared" si="6"/>
        <v>5.9735521714710575</v>
      </c>
      <c r="X9" s="59">
        <f>'A-12'!B8</f>
        <v>70.844999999999999</v>
      </c>
    </row>
    <row r="10" spans="1:25">
      <c r="A10" s="5">
        <v>1996</v>
      </c>
      <c r="B10" s="59">
        <f>'A-3'!B9</f>
        <v>37315.430334809993</v>
      </c>
      <c r="C10" s="136">
        <f>'A-13'!B9</f>
        <v>11590.900136279999</v>
      </c>
      <c r="D10" s="53" t="s">
        <v>34</v>
      </c>
      <c r="E10" s="57">
        <f>'A-6'!B9</f>
        <v>312556.82199871959</v>
      </c>
      <c r="F10" s="58">
        <f>'A-1'!B37</f>
        <v>829.61599999999999</v>
      </c>
      <c r="G10" s="58">
        <f>'A-1'!B65</f>
        <v>131.69999999999999</v>
      </c>
      <c r="H10" s="59">
        <f>'A-2'!B9</f>
        <v>93.668000000000006</v>
      </c>
      <c r="I10" s="59">
        <f>'A-4'!E9</f>
        <v>39267869</v>
      </c>
      <c r="J10" s="58">
        <f>'A-1'!B9</f>
        <v>59.171999999999997</v>
      </c>
      <c r="K10" s="211">
        <f>'A-9'!B9</f>
        <v>80.816000000000003</v>
      </c>
      <c r="L10" s="57">
        <f>'A-7'!B9</f>
        <v>68251.75871690028</v>
      </c>
      <c r="M10" s="132" t="str">
        <f t="shared" si="0"/>
        <v>..</v>
      </c>
      <c r="N10" s="48">
        <f t="shared" si="1"/>
        <v>0.11938766876431466</v>
      </c>
      <c r="O10" s="58">
        <f>'A-1'!B94</f>
        <v>96.399000000000001</v>
      </c>
      <c r="P10" s="80">
        <f t="shared" si="2"/>
        <v>9.5027897579086834E-2</v>
      </c>
      <c r="Q10" s="58">
        <f t="shared" si="3"/>
        <v>39837.970635446458</v>
      </c>
      <c r="R10" s="211">
        <f t="shared" si="4"/>
        <v>46173.320053962081</v>
      </c>
      <c r="S10" s="234">
        <f t="shared" si="5"/>
        <v>1.8290492191706307</v>
      </c>
      <c r="T10" s="59">
        <f>'A-8'!B9</f>
        <v>89.962999999999994</v>
      </c>
      <c r="U10" s="187">
        <f>'A-11'!B9</f>
        <v>58.91</v>
      </c>
      <c r="V10" s="232">
        <v>12374.45033125507</v>
      </c>
      <c r="W10" s="331">
        <f t="shared" si="6"/>
        <v>5.8883915756697309</v>
      </c>
      <c r="X10" s="59">
        <f>'A-12'!B9</f>
        <v>73.510999999999996</v>
      </c>
    </row>
    <row r="11" spans="1:25">
      <c r="A11" s="5">
        <v>1997</v>
      </c>
      <c r="B11" s="59">
        <f>'A-3'!B10</f>
        <v>36836.299489229998</v>
      </c>
      <c r="C11" s="136">
        <f>'A-13'!B10</f>
        <v>11015.402050440001</v>
      </c>
      <c r="D11" s="53" t="s">
        <v>34</v>
      </c>
      <c r="E11" s="57">
        <f>'A-6'!B10</f>
        <v>283955.44060124725</v>
      </c>
      <c r="F11" s="58">
        <f>'A-1'!B38</f>
        <v>831.60299999999995</v>
      </c>
      <c r="G11" s="58">
        <f>'A-1'!B66</f>
        <v>133.03</v>
      </c>
      <c r="H11" s="59">
        <f>'A-2'!B10</f>
        <v>96.622</v>
      </c>
      <c r="I11" s="59">
        <f>'A-4'!E10</f>
        <v>39645762.83567749</v>
      </c>
      <c r="J11" s="58">
        <f>'A-1'!B10</f>
        <v>58.273000000000003</v>
      </c>
      <c r="K11" s="211">
        <f>'A-9'!B10</f>
        <v>81.465999999999994</v>
      </c>
      <c r="L11" s="57">
        <f>'A-7'!B10</f>
        <v>71616.635830871601</v>
      </c>
      <c r="M11" s="132" t="str">
        <f t="shared" si="0"/>
        <v>..</v>
      </c>
      <c r="N11" s="48">
        <f t="shared" si="1"/>
        <v>0.12972563375166477</v>
      </c>
      <c r="O11" s="58">
        <f>'A-1'!B95</f>
        <v>97.14</v>
      </c>
      <c r="P11" s="80">
        <f t="shared" si="2"/>
        <v>9.2913584843626121E-2</v>
      </c>
      <c r="Q11" s="58">
        <f t="shared" si="3"/>
        <v>38124.132691550571</v>
      </c>
      <c r="R11" s="211">
        <f t="shared" si="4"/>
        <v>45216.776924397906</v>
      </c>
      <c r="S11" s="234">
        <f t="shared" si="5"/>
        <v>1.9441864906058355</v>
      </c>
      <c r="T11" s="59">
        <f>'A-8'!B10</f>
        <v>87.718999999999994</v>
      </c>
      <c r="U11" s="187">
        <f>'A-11'!B10</f>
        <v>55.850999999999999</v>
      </c>
      <c r="V11" s="232">
        <v>11400.511322928527</v>
      </c>
      <c r="W11" s="331">
        <f t="shared" si="6"/>
        <v>6.501499945524996</v>
      </c>
      <c r="X11" s="59">
        <f>'A-12'!B10</f>
        <v>68.435000000000002</v>
      </c>
    </row>
    <row r="12" spans="1:25">
      <c r="A12" s="5">
        <v>1998</v>
      </c>
      <c r="B12" s="59">
        <f>'A-3'!B11</f>
        <v>38892.684765779995</v>
      </c>
      <c r="C12" s="136">
        <f>'A-13'!B11</f>
        <v>12057.088150259999</v>
      </c>
      <c r="D12" s="53" t="s">
        <v>34</v>
      </c>
      <c r="E12" s="57">
        <f>'A-6'!B11</f>
        <v>258568.83566170573</v>
      </c>
      <c r="F12" s="58">
        <f>'A-1'!B39</f>
        <v>813.72500000000002</v>
      </c>
      <c r="G12" s="58">
        <f>'A-1'!B67</f>
        <v>129.61099999999999</v>
      </c>
      <c r="H12" s="59">
        <f>'A-2'!B11</f>
        <v>98.433999999999997</v>
      </c>
      <c r="I12" s="59">
        <f>'A-4'!E11</f>
        <v>40027831.630073674</v>
      </c>
      <c r="J12" s="58">
        <f>'A-1'!B11</f>
        <v>62.878</v>
      </c>
      <c r="K12" s="211">
        <f>'A-9'!B11</f>
        <v>84.432000000000002</v>
      </c>
      <c r="L12" s="57">
        <f>'A-7'!B11</f>
        <v>63851.750300736094</v>
      </c>
      <c r="M12" s="132" t="str">
        <f t="shared" si="0"/>
        <v>..</v>
      </c>
      <c r="N12" s="48">
        <f t="shared" si="1"/>
        <v>0.1504152063269705</v>
      </c>
      <c r="O12" s="58">
        <f>'A-1'!B96</f>
        <v>96.722999999999999</v>
      </c>
      <c r="P12" s="80">
        <f t="shared" si="2"/>
        <v>9.7164106028064676E-2</v>
      </c>
      <c r="Q12" s="58">
        <f t="shared" si="3"/>
        <v>39511.43381939167</v>
      </c>
      <c r="R12" s="211">
        <f t="shared" si="4"/>
        <v>46063.915062748711</v>
      </c>
      <c r="S12" s="234">
        <f t="shared" si="5"/>
        <v>1.64174190301505</v>
      </c>
      <c r="T12" s="59">
        <f>'A-8'!B11</f>
        <v>90.506</v>
      </c>
      <c r="U12" s="187">
        <f>'A-11'!B11</f>
        <v>62.475000000000001</v>
      </c>
      <c r="V12" s="232">
        <v>12248.906018509864</v>
      </c>
      <c r="W12" s="331">
        <f t="shared" si="6"/>
        <v>5.2957853094371874</v>
      </c>
      <c r="X12" s="59">
        <f>'A-12'!B11</f>
        <v>75.063999999999993</v>
      </c>
    </row>
    <row r="13" spans="1:25">
      <c r="A13" s="5">
        <v>1999</v>
      </c>
      <c r="B13" s="59">
        <f>'A-3'!B12</f>
        <v>41189.097055530001</v>
      </c>
      <c r="C13" s="136">
        <f>'A-13'!B12</f>
        <v>13181.00883642</v>
      </c>
      <c r="D13" s="53" t="s">
        <v>34</v>
      </c>
      <c r="E13" s="57">
        <f>'A-6'!B12</f>
        <v>247078.36121773615</v>
      </c>
      <c r="F13" s="58">
        <f>'A-1'!B40</f>
        <v>770.07600000000002</v>
      </c>
      <c r="G13" s="58">
        <f>'A-1'!B68</f>
        <v>123.619</v>
      </c>
      <c r="H13" s="59">
        <f>'A-2'!B12</f>
        <v>98.094999999999999</v>
      </c>
      <c r="I13" s="59">
        <f>'A-4'!E12</f>
        <v>40414130.865552075</v>
      </c>
      <c r="J13" s="58">
        <f>'A-1'!B12</f>
        <v>70.364999999999995</v>
      </c>
      <c r="K13" s="211">
        <f>'A-9'!B12</f>
        <v>87.849000000000004</v>
      </c>
      <c r="L13" s="57">
        <f>'A-7'!B12</f>
        <v>70477.71897716861</v>
      </c>
      <c r="M13" s="132" t="str">
        <f t="shared" si="0"/>
        <v>..</v>
      </c>
      <c r="N13" s="48">
        <f t="shared" si="1"/>
        <v>0.1667045906105569</v>
      </c>
      <c r="O13" s="58">
        <f>'A-1'!B97</f>
        <v>97.48</v>
      </c>
      <c r="P13" s="80">
        <f t="shared" si="2"/>
        <v>0.10191756243022039</v>
      </c>
      <c r="Q13" s="58">
        <f t="shared" si="3"/>
        <v>41988.987262888018</v>
      </c>
      <c r="R13" s="211">
        <f t="shared" si="4"/>
        <v>46886.244641976569</v>
      </c>
      <c r="S13" s="234">
        <f t="shared" si="5"/>
        <v>1.7110770571676408</v>
      </c>
      <c r="T13" s="59">
        <f>'A-8'!B12</f>
        <v>94.247</v>
      </c>
      <c r="U13" s="187">
        <f>'A-11'!B12</f>
        <v>72.171000000000006</v>
      </c>
      <c r="V13" s="232">
        <v>13436.983369611091</v>
      </c>
      <c r="W13" s="331">
        <f t="shared" si="6"/>
        <v>5.3469138706920525</v>
      </c>
      <c r="X13" s="59">
        <f>'A-12'!B12</f>
        <v>84.022000000000006</v>
      </c>
    </row>
    <row r="14" spans="1:25">
      <c r="A14" s="5">
        <v>2000</v>
      </c>
      <c r="B14" s="59">
        <f>'A-3'!B13</f>
        <v>41853.325655519999</v>
      </c>
      <c r="C14" s="136">
        <f>'A-13'!B13</f>
        <v>12819.522301020001</v>
      </c>
      <c r="D14" s="53" t="s">
        <v>34</v>
      </c>
      <c r="E14" s="57">
        <f>'A-6'!B13</f>
        <v>228309.42064470789</v>
      </c>
      <c r="F14" s="58">
        <f>'A-1'!B41</f>
        <v>712.56500000000005</v>
      </c>
      <c r="G14" s="58">
        <f>'A-1'!B69</f>
        <v>116.578</v>
      </c>
      <c r="H14" s="59">
        <f>'A-2'!B13</f>
        <v>97.430999999999997</v>
      </c>
      <c r="I14" s="59">
        <f>'A-4'!E13</f>
        <v>40804716.903492287</v>
      </c>
      <c r="J14" s="58">
        <f>'A-1'!B13</f>
        <v>77.271000000000001</v>
      </c>
      <c r="K14" s="211">
        <f>'A-9'!B13</f>
        <v>91.406000000000006</v>
      </c>
      <c r="L14" s="57">
        <f>'A-7'!B13</f>
        <v>63037.175836007584</v>
      </c>
      <c r="M14" s="132" t="str">
        <f t="shared" si="0"/>
        <v>..</v>
      </c>
      <c r="N14" s="48">
        <f t="shared" si="1"/>
        <v>0.18331843485622781</v>
      </c>
      <c r="O14" s="58">
        <f>'A-1'!B98</f>
        <v>99.346999999999994</v>
      </c>
      <c r="P14" s="80">
        <f t="shared" si="2"/>
        <v>0.10256982239212145</v>
      </c>
      <c r="Q14" s="58">
        <f t="shared" si="3"/>
        <v>42956.888111094006</v>
      </c>
      <c r="R14" s="211">
        <f t="shared" si="4"/>
        <v>45788.378941776245</v>
      </c>
      <c r="S14" s="234">
        <f t="shared" si="5"/>
        <v>1.5061449681405106</v>
      </c>
      <c r="T14" s="59">
        <f>'A-8'!B13</f>
        <v>94.447000000000003</v>
      </c>
      <c r="U14" s="187">
        <f>'A-11'!B13</f>
        <v>75.856999999999999</v>
      </c>
      <c r="V14" s="232">
        <v>13157.539490531761</v>
      </c>
      <c r="W14" s="331">
        <f t="shared" si="6"/>
        <v>4.9172796267917063</v>
      </c>
      <c r="X14" s="59">
        <f>'A-12'!B13</f>
        <v>84.241</v>
      </c>
    </row>
    <row r="15" spans="1:25">
      <c r="A15" s="5">
        <v>2001</v>
      </c>
      <c r="B15" s="59">
        <f>'A-3'!B14</f>
        <v>40398.854273609999</v>
      </c>
      <c r="C15" s="136">
        <f>'A-13'!B14</f>
        <v>11471.94082224</v>
      </c>
      <c r="D15" s="53" t="s">
        <v>34</v>
      </c>
      <c r="E15" s="57">
        <f>'A-6'!B14</f>
        <v>236891.40265937173</v>
      </c>
      <c r="F15" s="58">
        <f>'A-1'!B42</f>
        <v>635.92999999999995</v>
      </c>
      <c r="G15" s="58">
        <f>'A-1'!B70</f>
        <v>106.006</v>
      </c>
      <c r="H15" s="59">
        <f>'A-2'!B14</f>
        <v>96.564999999999998</v>
      </c>
      <c r="I15" s="59">
        <f>'A-4'!E14</f>
        <v>41199647</v>
      </c>
      <c r="J15" s="58">
        <f>'A-1'!B14</f>
        <v>83.572999999999993</v>
      </c>
      <c r="K15" s="211">
        <f>'A-9'!B14</f>
        <v>91.751000000000005</v>
      </c>
      <c r="L15" s="57">
        <f>'A-7'!B14</f>
        <v>69794.811701095721</v>
      </c>
      <c r="M15" s="132" t="str">
        <f t="shared" si="0"/>
        <v>..</v>
      </c>
      <c r="N15" s="48">
        <f t="shared" si="1"/>
        <v>0.17053744382483932</v>
      </c>
      <c r="O15" s="58">
        <f>'A-1'!B99</f>
        <v>101.224</v>
      </c>
      <c r="P15" s="80">
        <f t="shared" si="2"/>
        <v>9.8056311680558811E-2</v>
      </c>
      <c r="Q15" s="58">
        <f t="shared" si="3"/>
        <v>41835.918058934396</v>
      </c>
      <c r="R15" s="211">
        <f t="shared" si="4"/>
        <v>44030.968898006555</v>
      </c>
      <c r="S15" s="234">
        <f t="shared" si="5"/>
        <v>1.7276433442492014</v>
      </c>
      <c r="T15" s="59">
        <f>'A-8'!B14</f>
        <v>92.519000000000005</v>
      </c>
      <c r="U15" s="187">
        <f>'A-11'!B14</f>
        <v>76.063000000000002</v>
      </c>
      <c r="V15" s="232">
        <v>11880.019491782738</v>
      </c>
      <c r="W15" s="331">
        <f t="shared" si="6"/>
        <v>6.0839584846696981</v>
      </c>
      <c r="X15" s="59">
        <f>'A-12'!B14</f>
        <v>79.393000000000001</v>
      </c>
    </row>
    <row r="16" spans="1:25">
      <c r="A16" s="5">
        <v>2002</v>
      </c>
      <c r="B16" s="59">
        <f>'A-3'!B15</f>
        <v>38262.613856130003</v>
      </c>
      <c r="C16" s="136">
        <f>'A-13'!B15</f>
        <v>10313.45568648</v>
      </c>
      <c r="D16" s="53" t="s">
        <v>34</v>
      </c>
      <c r="E16" s="57">
        <f>'A-6'!B15</f>
        <v>223588.54673893179</v>
      </c>
      <c r="F16" s="58">
        <f>'A-1'!B43</f>
        <v>641.13300000000004</v>
      </c>
      <c r="G16" s="58">
        <f>'A-1'!B71</f>
        <v>108.044</v>
      </c>
      <c r="H16" s="59">
        <f>'A-2'!B15</f>
        <v>95.962000000000003</v>
      </c>
      <c r="I16" s="59">
        <f>'A-4'!E15</f>
        <v>41268640.323060632</v>
      </c>
      <c r="J16" s="58">
        <f>'A-1'!B15</f>
        <v>78.512</v>
      </c>
      <c r="K16" s="211">
        <f>'A-9'!B15</f>
        <v>89.204999999999998</v>
      </c>
      <c r="L16" s="57">
        <f>'A-7'!B15</f>
        <v>61233.077073963039</v>
      </c>
      <c r="M16" s="132" t="str">
        <f t="shared" si="0"/>
        <v>..</v>
      </c>
      <c r="N16" s="48">
        <f t="shared" si="1"/>
        <v>0.17112957892609096</v>
      </c>
      <c r="O16" s="58">
        <f>'A-1'!B100</f>
        <v>102.334</v>
      </c>
      <c r="P16" s="80">
        <f t="shared" si="2"/>
        <v>9.2715954673091364E-2</v>
      </c>
      <c r="Q16" s="58">
        <f t="shared" si="3"/>
        <v>39872.6723662804</v>
      </c>
      <c r="R16" s="211">
        <f t="shared" si="4"/>
        <v>42892.902702909036</v>
      </c>
      <c r="S16" s="234">
        <f t="shared" si="5"/>
        <v>1.6003370105399364</v>
      </c>
      <c r="T16" s="59">
        <f>'A-8'!B15</f>
        <v>89.164000000000001</v>
      </c>
      <c r="U16" s="187">
        <f>'A-11'!B15</f>
        <v>67.826999999999998</v>
      </c>
      <c r="V16" s="232">
        <v>10747.43720064192</v>
      </c>
      <c r="W16" s="331">
        <f t="shared" si="6"/>
        <v>5.9372027122038276</v>
      </c>
      <c r="X16" s="59">
        <f>'A-12'!B15</f>
        <v>70.998000000000005</v>
      </c>
    </row>
    <row r="17" spans="1:24">
      <c r="A17" s="5">
        <v>2003</v>
      </c>
      <c r="B17" s="59">
        <f>'A-3'!B16</f>
        <v>41384.34979896</v>
      </c>
      <c r="C17" s="136">
        <f>'A-13'!B16</f>
        <v>12022.52370066</v>
      </c>
      <c r="D17" s="53" t="s">
        <v>34</v>
      </c>
      <c r="E17" s="57">
        <f>'A-6'!B16</f>
        <v>223484.84427254691</v>
      </c>
      <c r="F17" s="58">
        <f>'A-1'!B44</f>
        <v>635.48400000000004</v>
      </c>
      <c r="G17" s="58">
        <f>'A-1'!B72</f>
        <v>106.557</v>
      </c>
      <c r="H17" s="59">
        <f>'A-2'!B16</f>
        <v>98.326999999999998</v>
      </c>
      <c r="I17" s="59">
        <f>'A-4'!E16</f>
        <v>41343634.428918734</v>
      </c>
      <c r="J17" s="58">
        <f>'A-1'!B16</f>
        <v>85.671999999999997</v>
      </c>
      <c r="K17" s="211">
        <f>'A-9'!B16</f>
        <v>92.938999999999993</v>
      </c>
      <c r="L17" s="57">
        <f>'A-7'!B16</f>
        <v>67293.227099608383</v>
      </c>
      <c r="M17" s="132" t="str">
        <f t="shared" si="0"/>
        <v>..</v>
      </c>
      <c r="N17" s="48">
        <f t="shared" si="1"/>
        <v>0.18517743309917903</v>
      </c>
      <c r="O17" s="58">
        <f>'A-1'!B101</f>
        <v>101.822</v>
      </c>
      <c r="P17" s="80">
        <f t="shared" si="2"/>
        <v>0.10009848038423247</v>
      </c>
      <c r="Q17" s="58">
        <f t="shared" si="3"/>
        <v>42088.49024068669</v>
      </c>
      <c r="R17" s="211">
        <f t="shared" si="4"/>
        <v>44528.507729758232</v>
      </c>
      <c r="S17" s="234">
        <f t="shared" si="5"/>
        <v>1.6260549561974629</v>
      </c>
      <c r="T17" s="59">
        <f>'A-8'!B16</f>
        <v>93.563000000000002</v>
      </c>
      <c r="U17" s="187">
        <f>'A-11'!B16</f>
        <v>79.769000000000005</v>
      </c>
      <c r="V17" s="232">
        <v>12227.082795834307</v>
      </c>
      <c r="W17" s="331">
        <f t="shared" si="6"/>
        <v>5.5972630019364562</v>
      </c>
      <c r="X17" s="59">
        <f>'A-12'!B16</f>
        <v>81.956999999999994</v>
      </c>
    </row>
    <row r="18" spans="1:24">
      <c r="A18" s="5">
        <v>2004</v>
      </c>
      <c r="B18" s="59">
        <f>'A-3'!B17</f>
        <v>44071.267575569997</v>
      </c>
      <c r="C18" s="136">
        <f>'A-13'!B17</f>
        <v>13416.047093699999</v>
      </c>
      <c r="D18" s="53" t="s">
        <v>34</v>
      </c>
      <c r="E18" s="57">
        <f>'A-6'!B17</f>
        <v>213871.86680719638</v>
      </c>
      <c r="F18" s="58">
        <f>'A-1'!B45</f>
        <v>631.94799999999998</v>
      </c>
      <c r="G18" s="58">
        <f>'A-1'!B73</f>
        <v>105.70399999999999</v>
      </c>
      <c r="H18" s="59">
        <f>'A-2'!B17</f>
        <v>100.036</v>
      </c>
      <c r="I18" s="59">
        <f>'A-4'!E17</f>
        <v>41424827.117695592</v>
      </c>
      <c r="J18" s="58">
        <f>'A-1'!B17</f>
        <v>91.745000000000005</v>
      </c>
      <c r="K18" s="211">
        <f>'A-9'!B17</f>
        <v>96.576999999999998</v>
      </c>
      <c r="L18" s="57">
        <f>'A-7'!B17</f>
        <v>66185.660780427672</v>
      </c>
      <c r="M18" s="132" t="str">
        <f t="shared" si="0"/>
        <v>..</v>
      </c>
      <c r="N18" s="48">
        <f t="shared" si="1"/>
        <v>0.20606388410729992</v>
      </c>
      <c r="O18" s="58">
        <f>'A-1'!B102</f>
        <v>101.572</v>
      </c>
      <c r="P18" s="80">
        <f t="shared" si="2"/>
        <v>0.10638853712136294</v>
      </c>
      <c r="Q18" s="58">
        <f t="shared" si="3"/>
        <v>44055.407628823625</v>
      </c>
      <c r="R18" s="211">
        <f t="shared" si="4"/>
        <v>45633.295272756455</v>
      </c>
      <c r="S18" s="234">
        <f t="shared" si="5"/>
        <v>1.5017870921669685</v>
      </c>
      <c r="T18" s="59">
        <f>'A-8'!B17</f>
        <v>96.953999999999994</v>
      </c>
      <c r="U18" s="187">
        <f>'A-11'!B17</f>
        <v>89.513999999999996</v>
      </c>
      <c r="V18" s="232">
        <v>13411.219054840256</v>
      </c>
      <c r="W18" s="331">
        <f t="shared" si="6"/>
        <v>4.9333205465198162</v>
      </c>
      <c r="X18" s="59">
        <f>'A-12'!B17</f>
        <v>90.8</v>
      </c>
    </row>
    <row r="19" spans="1:24">
      <c r="A19" s="5">
        <v>2005</v>
      </c>
      <c r="B19" s="59">
        <f>'A-3'!B18</f>
        <v>45364.182313980004</v>
      </c>
      <c r="C19" s="136">
        <f>'A-13'!B18</f>
        <v>13972.534732260001</v>
      </c>
      <c r="D19" s="53">
        <f>IFERROR(SUM('A-5'!B3:C3), "..")</f>
        <v>2192202.3625912447</v>
      </c>
      <c r="E19" s="57">
        <f>'A-6'!B18</f>
        <v>203815.13925312919</v>
      </c>
      <c r="F19" s="58">
        <f>'A-1'!B46</f>
        <v>633.29499999999996</v>
      </c>
      <c r="G19" s="58">
        <f>'A-1'!B74</f>
        <v>103.45099999999999</v>
      </c>
      <c r="H19" s="59">
        <f>'A-2'!B18</f>
        <v>99.933999999999997</v>
      </c>
      <c r="I19" s="59">
        <f>'A-4'!E18</f>
        <v>41512423.053172909</v>
      </c>
      <c r="J19" s="58">
        <f>'A-1'!B18</f>
        <v>94.234999999999999</v>
      </c>
      <c r="K19" s="211">
        <f>'A-9'!B18</f>
        <v>98.837999999999994</v>
      </c>
      <c r="L19" s="57">
        <f>'A-7'!B18</f>
        <v>69657.299468748737</v>
      </c>
      <c r="M19" s="132">
        <f t="shared" si="0"/>
        <v>2.0693428256485531E-2</v>
      </c>
      <c r="N19" s="48">
        <f t="shared" si="1"/>
        <v>0.2225751358815389</v>
      </c>
      <c r="O19" s="58">
        <f>'A-1'!B103</f>
        <v>99.195999999999998</v>
      </c>
      <c r="P19" s="80">
        <f t="shared" si="2"/>
        <v>0.10927857007015324</v>
      </c>
      <c r="Q19" s="58">
        <f t="shared" si="3"/>
        <v>45394.142447995684</v>
      </c>
      <c r="R19" s="211">
        <f t="shared" si="4"/>
        <v>45897.511396406248</v>
      </c>
      <c r="S19" s="234">
        <f t="shared" si="5"/>
        <v>1.5355131717492074</v>
      </c>
      <c r="T19" s="59">
        <f>'A-8'!B18</f>
        <v>98.593000000000004</v>
      </c>
      <c r="U19" s="187">
        <f>'A-11'!B18</f>
        <v>93.028999999999996</v>
      </c>
      <c r="V19" s="232">
        <v>13981.762695639121</v>
      </c>
      <c r="W19" s="331">
        <f t="shared" si="6"/>
        <v>4.9853015793850846</v>
      </c>
      <c r="X19" s="59">
        <f>'A-12'!B18</f>
        <v>95.539000000000001</v>
      </c>
    </row>
    <row r="20" spans="1:24">
      <c r="A20" s="5">
        <v>2006</v>
      </c>
      <c r="B20" s="59">
        <f>'A-3'!B19</f>
        <v>45318.484863389996</v>
      </c>
      <c r="C20" s="136">
        <f>'A-13'!B19</f>
        <v>13969.654361459998</v>
      </c>
      <c r="D20" s="53">
        <f>IFERROR(SUM('A-5'!B4:C4), "..")</f>
        <v>2308175.1409074478</v>
      </c>
      <c r="E20" s="57">
        <f>'A-6'!B19</f>
        <v>196051.92438585288</v>
      </c>
      <c r="F20" s="58">
        <f>'A-1'!B47</f>
        <v>607.24900000000002</v>
      </c>
      <c r="G20" s="58">
        <f>'A-1'!B75</f>
        <v>99.953000000000003</v>
      </c>
      <c r="H20" s="59">
        <f>'A-2'!B19</f>
        <v>98.200999999999993</v>
      </c>
      <c r="I20" s="59">
        <f>'A-4'!E19</f>
        <v>41606634</v>
      </c>
      <c r="J20" s="58">
        <f>'A-1'!B19</f>
        <v>98.179000000000002</v>
      </c>
      <c r="K20" s="211">
        <f>'A-9'!B19</f>
        <v>98.703999999999994</v>
      </c>
      <c r="L20" s="57">
        <f>'A-7'!B19</f>
        <v>65538.525106784786</v>
      </c>
      <c r="M20" s="132">
        <f t="shared" si="0"/>
        <v>1.963390215075848E-2</v>
      </c>
      <c r="N20" s="48">
        <f t="shared" si="1"/>
        <v>0.2311555217086162</v>
      </c>
      <c r="O20" s="58">
        <f>'A-1'!B104</f>
        <v>99.953000000000003</v>
      </c>
      <c r="P20" s="80">
        <f t="shared" si="2"/>
        <v>0.10892129573228633</v>
      </c>
      <c r="Q20" s="58">
        <f t="shared" si="3"/>
        <v>46148.699975957476</v>
      </c>
      <c r="R20" s="211">
        <f t="shared" si="4"/>
        <v>45913.52413619509</v>
      </c>
      <c r="S20" s="234">
        <f t="shared" si="5"/>
        <v>1.4461764400188346</v>
      </c>
      <c r="T20" s="59">
        <f>'A-8'!B19</f>
        <v>99.372</v>
      </c>
      <c r="U20" s="187">
        <f>'A-11'!B19</f>
        <v>96.998000000000005</v>
      </c>
      <c r="V20" s="232">
        <v>14225.572409099703</v>
      </c>
      <c r="W20" s="331">
        <f t="shared" si="6"/>
        <v>4.6914922453339223</v>
      </c>
      <c r="X20" s="59">
        <f>'A-12'!B19</f>
        <v>97.962000000000003</v>
      </c>
    </row>
    <row r="21" spans="1:24">
      <c r="A21" s="5">
        <v>2007</v>
      </c>
      <c r="B21" s="59">
        <f>'A-3'!B20</f>
        <v>46159.040999999997</v>
      </c>
      <c r="C21" s="136">
        <f>'A-13'!B20</f>
        <v>14401.853999999999</v>
      </c>
      <c r="D21" s="53">
        <f>IFERROR(SUM('A-5'!B5:C5), "..")</f>
        <v>2447683.9354537548</v>
      </c>
      <c r="E21" s="57">
        <f>'A-6'!B20</f>
        <v>213877.89602035831</v>
      </c>
      <c r="F21" s="58">
        <f>'A-1'!B48</f>
        <v>607.24699999999996</v>
      </c>
      <c r="G21" s="58">
        <f>'A-1'!B76</f>
        <v>100</v>
      </c>
      <c r="H21" s="59">
        <f>'A-2'!B20</f>
        <v>100</v>
      </c>
      <c r="I21" s="59">
        <f>'A-4'!E20</f>
        <v>41460807.503560327</v>
      </c>
      <c r="J21" s="58">
        <f>'A-1'!B20</f>
        <v>100</v>
      </c>
      <c r="K21" s="211">
        <f>'A-9'!B20</f>
        <v>100</v>
      </c>
      <c r="L21" s="57">
        <f>'A-7'!B20</f>
        <v>66643.523890316341</v>
      </c>
      <c r="M21" s="132">
        <f t="shared" si="0"/>
        <v>1.8858252216066032E-2</v>
      </c>
      <c r="N21" s="48">
        <f t="shared" si="1"/>
        <v>0.21581959547426199</v>
      </c>
      <c r="O21" s="58">
        <f>'A-1'!B105</f>
        <v>100</v>
      </c>
      <c r="P21" s="80">
        <f t="shared" si="2"/>
        <v>0.11133174624260808</v>
      </c>
      <c r="Q21" s="58">
        <f t="shared" si="3"/>
        <v>46159.040999999997</v>
      </c>
      <c r="R21" s="211">
        <f t="shared" si="4"/>
        <v>46159.040999999997</v>
      </c>
      <c r="S21" s="234">
        <f t="shared" si="5"/>
        <v>1.4437805129078904</v>
      </c>
      <c r="T21" s="59">
        <f>'A-8'!B20</f>
        <v>100</v>
      </c>
      <c r="U21" s="187">
        <f>'A-11'!B20</f>
        <v>100</v>
      </c>
      <c r="V21" s="232">
        <v>14401.853999999999</v>
      </c>
      <c r="W21" s="331">
        <f t="shared" si="6"/>
        <v>4.6274267111940128</v>
      </c>
      <c r="X21" s="59">
        <f>'A-12'!B20</f>
        <v>100</v>
      </c>
    </row>
    <row r="22" spans="1:24">
      <c r="A22" s="5">
        <v>2008</v>
      </c>
      <c r="B22" s="59">
        <f>'A-3'!B21</f>
        <v>48576.389977170002</v>
      </c>
      <c r="C22" s="136">
        <f>'A-13'!B21</f>
        <v>16485.514236720002</v>
      </c>
      <c r="D22" s="53">
        <f>IFERROR(SUM('A-5'!B6:C6), "..")</f>
        <v>2405800.0216310434</v>
      </c>
      <c r="E22" s="57">
        <f>'A-6'!B21</f>
        <v>210840.37842938749</v>
      </c>
      <c r="F22" s="58">
        <f>'A-1'!B49</f>
        <v>577.11300000000006</v>
      </c>
      <c r="G22" s="58">
        <f>'A-1'!B77</f>
        <v>93.944000000000003</v>
      </c>
      <c r="H22" s="59">
        <f>'A-2'!B21</f>
        <v>100.30200000000001</v>
      </c>
      <c r="I22" s="59">
        <f>'A-4'!E21</f>
        <v>41315525.252799809</v>
      </c>
      <c r="J22" s="58">
        <f>'A-1'!B21</f>
        <v>110.732</v>
      </c>
      <c r="K22" s="211">
        <f>'A-9'!B21</f>
        <v>101.004</v>
      </c>
      <c r="L22" s="57">
        <f>'A-7'!B21</f>
        <v>67529.374417676008</v>
      </c>
      <c r="M22" s="132">
        <f t="shared" si="0"/>
        <v>2.0191366506114257E-2</v>
      </c>
      <c r="N22" s="48">
        <f t="shared" si="1"/>
        <v>0.23039415096401333</v>
      </c>
      <c r="O22" s="58">
        <f>'A-1'!B106</f>
        <v>98.849000000000004</v>
      </c>
      <c r="P22" s="80">
        <f t="shared" si="2"/>
        <v>0.11757417987534396</v>
      </c>
      <c r="Q22" s="58">
        <f t="shared" si="3"/>
        <v>48430.130981605551</v>
      </c>
      <c r="R22" s="211">
        <f t="shared" si="4"/>
        <v>48093.530926666273</v>
      </c>
      <c r="S22" s="234">
        <f t="shared" si="5"/>
        <v>1.39016864879036</v>
      </c>
      <c r="T22" s="59">
        <f>'A-8'!B21</f>
        <v>105.35</v>
      </c>
      <c r="U22" s="187">
        <f>'A-11'!B21</f>
        <v>120.444</v>
      </c>
      <c r="V22" s="232">
        <v>16435.877885505775</v>
      </c>
      <c r="W22" s="331">
        <f t="shared" si="6"/>
        <v>4.0962855903675965</v>
      </c>
      <c r="X22" s="59">
        <f>'A-12'!B21</f>
        <v>117.58499999999999</v>
      </c>
    </row>
    <row r="23" spans="1:24">
      <c r="A23" s="5">
        <v>2009</v>
      </c>
      <c r="B23" s="59">
        <f>'A-3'!B22</f>
        <v>47911.699786769997</v>
      </c>
      <c r="C23" s="136">
        <f>'A-13'!B22</f>
        <v>15856.009198379999</v>
      </c>
      <c r="D23" s="53">
        <f>IFERROR(SUM('A-5'!B7:C7), "..")</f>
        <v>2366114</v>
      </c>
      <c r="E23" s="57">
        <f>'A-6'!B22</f>
        <v>207846</v>
      </c>
      <c r="F23" s="58">
        <f>'A-1'!B50</f>
        <v>575.62099999999998</v>
      </c>
      <c r="G23" s="58">
        <f>'A-1'!B78</f>
        <v>95.046000000000006</v>
      </c>
      <c r="H23" s="59">
        <f>'A-2'!B22</f>
        <v>100.749</v>
      </c>
      <c r="I23" s="59">
        <f>'A-4'!E22</f>
        <v>41170785.04539299</v>
      </c>
      <c r="J23" s="58">
        <f>'A-1'!B22</f>
        <v>109.499</v>
      </c>
      <c r="K23" s="211">
        <f>'A-9'!B22</f>
        <v>100.892</v>
      </c>
      <c r="L23" s="57">
        <f>'A-7'!B22</f>
        <v>68427</v>
      </c>
      <c r="M23" s="132">
        <f t="shared" si="0"/>
        <v>2.024910878629263E-2</v>
      </c>
      <c r="N23" s="48">
        <f t="shared" si="1"/>
        <v>0.23051538055468951</v>
      </c>
      <c r="O23" s="58">
        <f>'A-1'!B107</f>
        <v>100.268</v>
      </c>
      <c r="P23" s="80">
        <f t="shared" si="2"/>
        <v>0.11637305369315835</v>
      </c>
      <c r="Q23" s="58">
        <f t="shared" si="3"/>
        <v>47555.5090241789</v>
      </c>
      <c r="R23" s="211">
        <f t="shared" si="4"/>
        <v>47488.105882299882</v>
      </c>
      <c r="S23" s="234">
        <f t="shared" si="5"/>
        <v>1.4281897804614094</v>
      </c>
      <c r="T23" s="59">
        <f>'A-8'!B22</f>
        <v>103.727</v>
      </c>
      <c r="U23" s="187">
        <f>'A-11'!B22</f>
        <v>116.146</v>
      </c>
      <c r="V23" s="232">
        <v>15738.130600184619</v>
      </c>
      <c r="W23" s="331">
        <f t="shared" si="6"/>
        <v>4.3155247416853895</v>
      </c>
      <c r="X23" s="59">
        <f>'A-12'!B22</f>
        <v>112.30200000000001</v>
      </c>
    </row>
    <row r="24" spans="1:24">
      <c r="A24" s="5">
        <v>2010</v>
      </c>
      <c r="B24" s="59">
        <f>'A-3'!B23</f>
        <v>47135.30471715</v>
      </c>
      <c r="C24" s="136">
        <f>'A-13'!B23</f>
        <v>15497.547052320002</v>
      </c>
      <c r="D24" s="53">
        <f>IFERROR(SUM('A-5'!B8:C8), "..")</f>
        <v>2068404.9372949824</v>
      </c>
      <c r="E24" s="57">
        <f>'A-6'!B23</f>
        <v>241920</v>
      </c>
      <c r="F24" s="58">
        <f>'A-1'!B51</f>
        <v>551.649</v>
      </c>
      <c r="G24" s="58">
        <f>'A-1'!B79</f>
        <v>93.406999999999996</v>
      </c>
      <c r="H24" s="59">
        <f>'A-2'!B23</f>
        <v>101.983</v>
      </c>
      <c r="I24" s="59">
        <f>'A-4'!E23</f>
        <v>41026584.688756049</v>
      </c>
      <c r="J24" s="58">
        <f>'A-1'!B23</f>
        <v>112.407</v>
      </c>
      <c r="K24" s="211">
        <f>'A-9'!B23</f>
        <v>99.534000000000006</v>
      </c>
      <c r="L24" s="57">
        <f>'A-7'!B23</f>
        <v>70016</v>
      </c>
      <c r="M24" s="132">
        <f t="shared" si="0"/>
        <v>2.2788238350848547E-2</v>
      </c>
      <c r="N24" s="48">
        <f t="shared" si="1"/>
        <v>0.19483839582155257</v>
      </c>
      <c r="O24" s="58">
        <f>'A-1'!B108</f>
        <v>102.822</v>
      </c>
      <c r="P24" s="80">
        <f t="shared" si="2"/>
        <v>0.11488966258034182</v>
      </c>
      <c r="Q24" s="58">
        <f t="shared" si="3"/>
        <v>46218.786187060585</v>
      </c>
      <c r="R24" s="211">
        <f t="shared" si="4"/>
        <v>47355.983600729392</v>
      </c>
      <c r="S24" s="234">
        <f t="shared" si="5"/>
        <v>1.4854258484198353</v>
      </c>
      <c r="T24" s="59">
        <f>'A-8'!B23</f>
        <v>102.92100000000001</v>
      </c>
      <c r="U24" s="187">
        <f>'A-11'!B23</f>
        <v>118.453</v>
      </c>
      <c r="V24" s="232">
        <v>15196.206281752842</v>
      </c>
      <c r="W24" s="331">
        <f t="shared" si="6"/>
        <v>4.5178762654260511</v>
      </c>
      <c r="X24" s="59">
        <f>'A-12'!B23</f>
        <v>109.676</v>
      </c>
    </row>
    <row r="25" spans="1:24">
      <c r="A25" s="5">
        <v>2011</v>
      </c>
      <c r="B25" s="59">
        <f>'A-3'!B24</f>
        <v>47374.408549529995</v>
      </c>
      <c r="C25" s="136">
        <f>'A-13'!B24</f>
        <v>16043.233300380001</v>
      </c>
      <c r="D25" s="53">
        <f>IFERROR(SUM('A-5'!B9:C9), "..")</f>
        <v>1808516</v>
      </c>
      <c r="E25" s="57">
        <f>'A-6'!B24</f>
        <v>266368</v>
      </c>
      <c r="F25" s="58">
        <f>'A-1'!B52</f>
        <v>554.09400000000005</v>
      </c>
      <c r="G25" s="58">
        <f>'A-1'!B80</f>
        <v>93.498000000000005</v>
      </c>
      <c r="H25" s="59">
        <f>'A-2'!B24</f>
        <v>103.67</v>
      </c>
      <c r="I25" s="59">
        <f>'A-4'!E24</f>
        <v>40882922</v>
      </c>
      <c r="J25" s="58">
        <f>'A-1'!B24</f>
        <v>112.47799999999999</v>
      </c>
      <c r="K25" s="211">
        <f>'A-9'!B24</f>
        <v>98.558000000000007</v>
      </c>
      <c r="L25" s="57">
        <f>'A-7'!B24</f>
        <v>70612</v>
      </c>
      <c r="M25" s="132">
        <f t="shared" si="0"/>
        <v>2.6195183536960688E-2</v>
      </c>
      <c r="N25" s="48">
        <f t="shared" si="1"/>
        <v>0.1778532276757343</v>
      </c>
      <c r="O25" s="58">
        <f>'A-1'!B109</f>
        <v>102.467</v>
      </c>
      <c r="P25" s="80">
        <f t="shared" si="2"/>
        <v>0.11587823529230616</v>
      </c>
      <c r="Q25" s="58">
        <f t="shared" si="3"/>
        <v>45697.317015076682</v>
      </c>
      <c r="R25" s="211">
        <f t="shared" si="4"/>
        <v>48067.542512561122</v>
      </c>
      <c r="S25" s="234">
        <f t="shared" si="5"/>
        <v>1.4905093733502779</v>
      </c>
      <c r="T25" s="59">
        <f>'A-8'!B24</f>
        <v>103.839</v>
      </c>
      <c r="U25" s="187">
        <f>'A-11'!B24</f>
        <v>122.083</v>
      </c>
      <c r="V25" s="232">
        <v>15475.290151808626</v>
      </c>
      <c r="W25" s="331">
        <f t="shared" si="6"/>
        <v>4.4013571751978127</v>
      </c>
      <c r="X25" s="59">
        <f>'A-12'!B24</f>
        <v>112.435</v>
      </c>
    </row>
    <row r="26" spans="1:24">
      <c r="A26" s="5">
        <v>2012</v>
      </c>
      <c r="B26" s="59">
        <f>'A-3'!B25</f>
        <v>48872.269429979999</v>
      </c>
      <c r="C26" s="136">
        <f>'A-13'!B25</f>
        <v>16354.745402399998</v>
      </c>
      <c r="D26" s="53">
        <f>IFERROR(SUM('A-5'!B10:C10), "..")</f>
        <v>1904949.5845352379</v>
      </c>
      <c r="E26" s="57">
        <f>'A-6'!B25</f>
        <v>262345</v>
      </c>
      <c r="F26" s="58">
        <f>'A-1'!B53</f>
        <v>545.68899999999996</v>
      </c>
      <c r="G26" s="58">
        <f>'A-1'!B81</f>
        <v>93.584999999999994</v>
      </c>
      <c r="H26" s="59">
        <f>'A-2'!B25</f>
        <v>108.489</v>
      </c>
      <c r="I26" s="59">
        <f>'A-4'!E25</f>
        <v>40882922</v>
      </c>
      <c r="J26" s="58">
        <f>'A-1'!B25</f>
        <v>117.821</v>
      </c>
      <c r="K26" s="211">
        <f>'A-9'!B25</f>
        <v>102.352</v>
      </c>
      <c r="L26" s="57">
        <f>'A-7'!B25</f>
        <v>71916</v>
      </c>
      <c r="M26" s="132">
        <f t="shared" si="0"/>
        <v>2.5655413574582165E-2</v>
      </c>
      <c r="N26" s="48">
        <f t="shared" si="1"/>
        <v>0.18629007387211496</v>
      </c>
      <c r="O26" s="58">
        <f>'A-1'!B110</f>
        <v>104.142</v>
      </c>
      <c r="P26" s="80">
        <f t="shared" si="2"/>
        <v>0.11954201666402416</v>
      </c>
      <c r="Q26" s="58">
        <f t="shared" si="3"/>
        <v>45048.133386776535</v>
      </c>
      <c r="R26" s="211">
        <f t="shared" si="4"/>
        <v>47749.208056491327</v>
      </c>
      <c r="S26" s="234">
        <f t="shared" si="5"/>
        <v>1.4715093209050807</v>
      </c>
      <c r="T26" s="59">
        <f>'A-8'!B25</f>
        <v>103.518</v>
      </c>
      <c r="U26" s="187">
        <f>'A-11'!B25</f>
        <v>126.37</v>
      </c>
      <c r="V26" s="232">
        <v>15075.026410419488</v>
      </c>
      <c r="W26" s="331">
        <f t="shared" si="6"/>
        <v>4.3972558563612125</v>
      </c>
      <c r="X26" s="59">
        <f>'A-12'!B25</f>
        <v>111.72199999999999</v>
      </c>
    </row>
    <row r="27" spans="1:24">
      <c r="A27" s="5">
        <v>2013</v>
      </c>
      <c r="B27" s="60" t="s">
        <v>34</v>
      </c>
      <c r="C27" s="137" t="s">
        <v>34</v>
      </c>
      <c r="D27" s="53">
        <f>IFERROR(SUM('A-5'!B11:C11), "..")</f>
        <v>2006813</v>
      </c>
      <c r="E27" s="57">
        <f>'A-6'!B26</f>
        <v>275350</v>
      </c>
      <c r="F27" s="63" t="s">
        <v>34</v>
      </c>
      <c r="G27" s="58" t="s">
        <v>34</v>
      </c>
      <c r="H27" s="59" t="s">
        <v>34</v>
      </c>
      <c r="I27" s="68" t="s">
        <v>34</v>
      </c>
      <c r="J27" s="63" t="s">
        <v>34</v>
      </c>
      <c r="K27" s="211" t="str">
        <f>'A-9'!B26</f>
        <v>..</v>
      </c>
      <c r="L27" s="57">
        <f>'A-7'!B26</f>
        <v>74870</v>
      </c>
      <c r="M27" s="132" t="str">
        <f>IFERROR($B27/D27,"..")</f>
        <v>..</v>
      </c>
      <c r="N27" s="54" t="s">
        <v>34</v>
      </c>
      <c r="O27" s="63" t="s">
        <v>34</v>
      </c>
      <c r="P27" s="82" t="s">
        <v>34</v>
      </c>
      <c r="Q27" s="58" t="str">
        <f t="shared" si="3"/>
        <v>..</v>
      </c>
      <c r="R27" s="211" t="str">
        <f t="shared" si="4"/>
        <v>..</v>
      </c>
      <c r="S27" s="61" t="s">
        <v>34</v>
      </c>
      <c r="T27" s="60" t="str">
        <f>'A-8'!F26</f>
        <v>..</v>
      </c>
      <c r="U27" s="186" t="s">
        <v>34</v>
      </c>
      <c r="V27" s="232" t="s">
        <v>34</v>
      </c>
      <c r="W27" s="61" t="s">
        <v>34</v>
      </c>
      <c r="X27" s="59" t="str">
        <f>'A-12'!B26</f>
        <v>..</v>
      </c>
    </row>
    <row r="28" spans="1:24">
      <c r="A28" s="1"/>
      <c r="B28" s="46"/>
      <c r="C28" s="138"/>
      <c r="D28" s="44"/>
      <c r="E28" s="45"/>
      <c r="F28" s="43"/>
      <c r="G28" s="43"/>
      <c r="H28" s="46"/>
      <c r="I28" s="46"/>
      <c r="J28" s="43"/>
      <c r="K28" s="206"/>
      <c r="L28" s="48"/>
      <c r="M28" s="133"/>
      <c r="N28" s="43"/>
      <c r="O28" s="43"/>
      <c r="P28" s="46"/>
      <c r="Q28" s="50"/>
      <c r="R28" s="210"/>
      <c r="U28" s="135"/>
      <c r="V28" s="231"/>
      <c r="W28" s="163"/>
      <c r="X28" s="163"/>
    </row>
    <row r="29" spans="1:24" ht="45">
      <c r="A29" s="51" t="s">
        <v>147</v>
      </c>
      <c r="B29" s="46"/>
      <c r="C29" s="138"/>
      <c r="D29" s="44"/>
      <c r="E29" s="45"/>
      <c r="F29" s="43"/>
      <c r="G29" s="43"/>
      <c r="H29" s="46"/>
      <c r="I29" s="46"/>
      <c r="J29" s="43"/>
      <c r="K29" s="206"/>
      <c r="L29" s="48"/>
      <c r="M29" s="133"/>
      <c r="N29" s="43"/>
      <c r="O29" s="43"/>
      <c r="P29" s="46"/>
      <c r="Q29" s="50"/>
      <c r="R29" s="210"/>
      <c r="U29" s="135"/>
      <c r="V29" s="231"/>
      <c r="W29" s="163"/>
      <c r="X29" s="163"/>
    </row>
    <row r="30" spans="1:24">
      <c r="A30" s="39" t="s">
        <v>121</v>
      </c>
      <c r="B30" s="148">
        <f t="shared" ref="B30:C30" si="7">IFERROR(100*((B26/B4)^(1/22)-1),"-")</f>
        <v>1.9653406463429945</v>
      </c>
      <c r="C30" s="139">
        <f t="shared" si="7"/>
        <v>1.8212441335697438</v>
      </c>
      <c r="D30" s="47" t="str">
        <f t="shared" ref="D30:T30" si="8">IFERROR(100*((D26/D4)^(1/22)-1),"-")</f>
        <v>-</v>
      </c>
      <c r="E30" s="47">
        <f t="shared" si="8"/>
        <v>1.0129187695356201</v>
      </c>
      <c r="F30" s="47">
        <f t="shared" si="8"/>
        <v>-2.2523466253788094</v>
      </c>
      <c r="G30" s="47">
        <f t="shared" si="8"/>
        <v>-1.4426447422541067</v>
      </c>
      <c r="H30" s="47">
        <f t="shared" si="8"/>
        <v>0.37492363602877887</v>
      </c>
      <c r="I30" s="47">
        <f t="shared" si="8"/>
        <v>0.3752751313202296</v>
      </c>
      <c r="J30" s="47">
        <f>IFERROR(100*((J26/J4)^(1/22)-1),"-")</f>
        <v>4.3148060280478129</v>
      </c>
      <c r="K30" s="208">
        <f>IFERROR(100*((K26/K4)^(1/22)-1),"-")</f>
        <v>2.1574771672208559</v>
      </c>
      <c r="L30" s="47">
        <f t="shared" si="8"/>
        <v>1.0504181888504549</v>
      </c>
      <c r="M30" s="134" t="str">
        <f t="shared" si="8"/>
        <v>-</v>
      </c>
      <c r="N30" s="47">
        <f t="shared" si="8"/>
        <v>0.94287135587118875</v>
      </c>
      <c r="O30" s="47">
        <f t="shared" si="8"/>
        <v>0.82832428352990206</v>
      </c>
      <c r="P30" s="47">
        <f>IFERROR(100*((P26/P4)^(1/22)-1),"-")</f>
        <v>1.5841207039706706</v>
      </c>
      <c r="Q30" s="47">
        <f t="shared" si="8"/>
        <v>1.5844764336571338</v>
      </c>
      <c r="R30" s="221">
        <f t="shared" ref="R30" si="9">IFERROR(100*((R26/R4)^(1/22)-1),"-")</f>
        <v>-0.18807876447786143</v>
      </c>
      <c r="S30" s="47">
        <f t="shared" si="8"/>
        <v>-0.89728769765587968</v>
      </c>
      <c r="T30" s="47">
        <f t="shared" si="8"/>
        <v>0.77684805059385909</v>
      </c>
      <c r="U30" s="134">
        <f t="shared" ref="U30:X30" si="10">IFERROR(100*((U26/U4)^(1/22)-1),"-")</f>
        <v>4.1674714851272388</v>
      </c>
      <c r="V30" s="230">
        <v>1.4409181548027616</v>
      </c>
      <c r="W30" s="47">
        <f t="shared" si="10"/>
        <v>-0.75703842678263022</v>
      </c>
      <c r="X30" s="47">
        <f t="shared" si="10"/>
        <v>2.288251436126898</v>
      </c>
    </row>
    <row r="31" spans="1:24">
      <c r="A31" s="39" t="s">
        <v>197</v>
      </c>
      <c r="B31" s="148">
        <f t="shared" ref="B31:C31" si="11">IFERROR(100*((B26/B19)^(1/7)-1),"-")</f>
        <v>1.0697858727028331</v>
      </c>
      <c r="C31" s="139">
        <f t="shared" si="11"/>
        <v>2.2744002495048043</v>
      </c>
      <c r="D31" s="47">
        <f t="shared" ref="D31:T31" si="12">IFERROR(100*((D26/D19)^(1/7)-1),"-")</f>
        <v>-1.9864497076862775</v>
      </c>
      <c r="E31" s="47">
        <f t="shared" si="12"/>
        <v>3.6722050714645738</v>
      </c>
      <c r="F31" s="47">
        <f t="shared" si="12"/>
        <v>-2.1044987762271594</v>
      </c>
      <c r="G31" s="47">
        <f t="shared" si="12"/>
        <v>-1.4216260417695858</v>
      </c>
      <c r="H31" s="47">
        <f t="shared" si="12"/>
        <v>1.1803231568663364</v>
      </c>
      <c r="I31" s="47">
        <f t="shared" si="12"/>
        <v>-0.21805209573259043</v>
      </c>
      <c r="J31" s="47">
        <f>IFERROR(100*((J26/J19)^(1/7)-1),"-")</f>
        <v>3.2425299873147573</v>
      </c>
      <c r="K31" s="208">
        <f>IFERROR(100*((K26/K19)^(1/7)-1),"-")</f>
        <v>0.50032900792849055</v>
      </c>
      <c r="L31" s="47">
        <f t="shared" si="12"/>
        <v>0.45691604097075622</v>
      </c>
      <c r="M31" s="134">
        <f t="shared" si="12"/>
        <v>3.1181765901492797</v>
      </c>
      <c r="N31" s="47">
        <f t="shared" si="12"/>
        <v>-2.5102381076661962</v>
      </c>
      <c r="O31" s="47">
        <f t="shared" si="12"/>
        <v>0.69753094416293848</v>
      </c>
      <c r="P31" s="47">
        <f>IFERROR(100*((P26/P19)^(1/7)-1),"-")</f>
        <v>1.290652262742964</v>
      </c>
      <c r="Q31" s="47">
        <f t="shared" si="12"/>
        <v>-0.10924780699912429</v>
      </c>
      <c r="R31" s="221">
        <f t="shared" ref="R31" si="13">IFERROR(100*((R26/R19)^(1/7)-1),"-")</f>
        <v>0.56662189108795946</v>
      </c>
      <c r="S31" s="47">
        <f t="shared" si="12"/>
        <v>-0.60638283384114589</v>
      </c>
      <c r="T31" s="47">
        <f t="shared" si="12"/>
        <v>0.69879087789204153</v>
      </c>
      <c r="U31" s="134">
        <f t="shared" ref="U31:X31" si="14">IFERROR(100*((U26/U19)^(1/7)-1),"-")</f>
        <v>4.4729028025463968</v>
      </c>
      <c r="V31" s="230">
        <v>1.0813140920119979</v>
      </c>
      <c r="W31" s="47">
        <f t="shared" si="14"/>
        <v>-1.7770666013197656</v>
      </c>
      <c r="X31" s="47">
        <f t="shared" si="14"/>
        <v>2.2605883777010005</v>
      </c>
    </row>
    <row r="32" spans="1:24" ht="15" customHeight="1">
      <c r="A32" s="1"/>
      <c r="B32" s="46"/>
      <c r="C32" s="138"/>
      <c r="D32" s="43"/>
      <c r="E32" s="43"/>
      <c r="F32" s="43"/>
      <c r="G32" s="43"/>
      <c r="H32" s="43"/>
      <c r="I32" s="43"/>
      <c r="J32" s="43"/>
      <c r="K32" s="206"/>
      <c r="L32" s="43"/>
      <c r="M32" s="135"/>
      <c r="N32" s="43"/>
      <c r="O32" s="43"/>
      <c r="P32" s="43"/>
      <c r="Q32" s="43"/>
      <c r="R32" s="219"/>
      <c r="S32" s="43"/>
      <c r="T32" s="43"/>
      <c r="U32" s="135"/>
      <c r="V32" s="228"/>
      <c r="W32" s="43"/>
      <c r="X32" s="43"/>
    </row>
    <row r="33" spans="1:24" ht="30">
      <c r="A33" s="51" t="s">
        <v>122</v>
      </c>
      <c r="B33" s="46"/>
      <c r="C33" s="138"/>
      <c r="D33" s="43"/>
      <c r="E33" s="43"/>
      <c r="F33" s="43"/>
      <c r="G33" s="43"/>
      <c r="H33" s="43"/>
      <c r="I33" s="43"/>
      <c r="J33" s="43"/>
      <c r="K33" s="206"/>
      <c r="L33" s="43"/>
      <c r="M33" s="135"/>
      <c r="N33" s="43"/>
      <c r="O33" s="43"/>
      <c r="P33" s="43"/>
      <c r="Q33" s="43"/>
      <c r="R33" s="219"/>
      <c r="S33" s="43"/>
      <c r="T33" s="43"/>
      <c r="U33" s="135"/>
      <c r="V33" s="228"/>
      <c r="W33" s="43"/>
      <c r="X33" s="43"/>
    </row>
    <row r="34" spans="1:24">
      <c r="A34" s="39" t="s">
        <v>121</v>
      </c>
      <c r="B34" s="148">
        <f>IFERROR((B26-B4)/B4*100,"-")</f>
        <v>53.446376811594206</v>
      </c>
      <c r="C34" s="139">
        <f>IFERROR((C26-C4)/C4*100,"-")</f>
        <v>48.745824873927575</v>
      </c>
      <c r="D34" s="47" t="str">
        <f t="shared" ref="D34:T34" si="15">IFERROR((D26-D4)/D4*100,"-")</f>
        <v>-</v>
      </c>
      <c r="E34" s="47">
        <f t="shared" si="15"/>
        <v>24.822318516123449</v>
      </c>
      <c r="F34" s="47">
        <f t="shared" si="15"/>
        <v>-39.418575347514803</v>
      </c>
      <c r="G34" s="47">
        <f t="shared" si="15"/>
        <v>-27.362832682650446</v>
      </c>
      <c r="H34" s="47">
        <f t="shared" si="15"/>
        <v>8.5812940999849854</v>
      </c>
      <c r="I34" s="47">
        <f t="shared" si="15"/>
        <v>8.589659523767974</v>
      </c>
      <c r="J34" s="47">
        <f>IFERROR((J26-J4)/J4*100,"-")</f>
        <v>153.28589547907217</v>
      </c>
      <c r="K34" s="208">
        <f>IFERROR((K26-K4)/K4*100,"-")</f>
        <v>59.934995937246086</v>
      </c>
      <c r="L34" s="47">
        <f t="shared" si="15"/>
        <v>25.845744169897237</v>
      </c>
      <c r="M34" s="134" t="str">
        <f t="shared" si="15"/>
        <v>-</v>
      </c>
      <c r="N34" s="47">
        <f t="shared" si="15"/>
        <v>22.931843147724702</v>
      </c>
      <c r="O34" s="47">
        <f t="shared" si="15"/>
        <v>19.899145732114476</v>
      </c>
      <c r="P34" s="47">
        <f>IFERROR((P26-P4)/P4*100,"-")</f>
        <v>41.308461122864138</v>
      </c>
      <c r="Q34" s="47">
        <f t="shared" si="15"/>
        <v>41.319347944311723</v>
      </c>
      <c r="R34" s="221">
        <f t="shared" ref="R34" si="16">IFERROR((R26-R4)/R4*100,"-")</f>
        <v>-4.0570352271105152</v>
      </c>
      <c r="S34" s="47">
        <f t="shared" si="15"/>
        <v>-17.987151743299741</v>
      </c>
      <c r="T34" s="47">
        <f t="shared" si="15"/>
        <v>18.559664654747859</v>
      </c>
      <c r="U34" s="134">
        <f t="shared" ref="U34:X34" si="17">IFERROR((U26-U4)/U4*100,"-")</f>
        <v>145.53120385482242</v>
      </c>
      <c r="V34" s="230">
        <v>36.990285579906491</v>
      </c>
      <c r="W34" s="47">
        <f t="shared" si="17"/>
        <v>-15.395444358481807</v>
      </c>
      <c r="X34" s="47">
        <f t="shared" si="17"/>
        <v>64.500265033276406</v>
      </c>
    </row>
    <row r="35" spans="1:24">
      <c r="A35" s="39" t="s">
        <v>197</v>
      </c>
      <c r="B35" s="148">
        <f>IFERROR((B26-B19)/B19*100,"-")</f>
        <v>7.7331651030749393</v>
      </c>
      <c r="C35" s="139">
        <f>IFERROR((C26-C19)/C19*100,"-")</f>
        <v>17.049237778167143</v>
      </c>
      <c r="D35" s="47">
        <f t="shared" ref="D35:T35" si="18">IFERROR((D26-D19)/D19*100,"-")</f>
        <v>-13.103387851314331</v>
      </c>
      <c r="E35" s="47">
        <f t="shared" si="18"/>
        <v>28.717131102895827</v>
      </c>
      <c r="F35" s="47">
        <f t="shared" si="18"/>
        <v>-13.833363598323057</v>
      </c>
      <c r="G35" s="47">
        <f t="shared" si="18"/>
        <v>-9.5368821954355205</v>
      </c>
      <c r="H35" s="47">
        <f t="shared" si="18"/>
        <v>8.5606500290191594</v>
      </c>
      <c r="I35" s="47">
        <f t="shared" si="18"/>
        <v>-1.516416067466325</v>
      </c>
      <c r="J35" s="47">
        <f>IFERROR((J26-J19)/J19*100,"-")</f>
        <v>25.028917069029553</v>
      </c>
      <c r="K35" s="208">
        <f>IFERROR((K26-K19)/K19*100,"-")</f>
        <v>3.5553127339687269</v>
      </c>
      <c r="L35" s="47">
        <f t="shared" si="18"/>
        <v>3.2425898627675238</v>
      </c>
      <c r="M35" s="134">
        <f t="shared" si="18"/>
        <v>23.978556170563465</v>
      </c>
      <c r="N35" s="47">
        <f t="shared" si="18"/>
        <v>-16.302387895086326</v>
      </c>
      <c r="O35" s="47">
        <f t="shared" si="18"/>
        <v>4.9860881487156723</v>
      </c>
      <c r="P35" s="47">
        <f>IFERROR((P26-P19)/P19*100,"-")</f>
        <v>9.3920030132917436</v>
      </c>
      <c r="Q35" s="47">
        <f t="shared" si="18"/>
        <v>-0.76223284009725012</v>
      </c>
      <c r="R35" s="221">
        <f t="shared" ref="R35" si="19">IFERROR((R26-R19)/R19*100,"-")</f>
        <v>4.0344162542766231</v>
      </c>
      <c r="S35" s="47">
        <f t="shared" si="18"/>
        <v>-4.1682384769917409</v>
      </c>
      <c r="T35" s="47">
        <f t="shared" si="18"/>
        <v>4.9952836408264245</v>
      </c>
      <c r="U35" s="134">
        <f t="shared" ref="U35:X35" si="20">IFERROR((U26-U19)/U19*100,"-")</f>
        <v>35.839361919401483</v>
      </c>
      <c r="V35" s="230">
        <v>7.8192123452456643</v>
      </c>
      <c r="W35" s="47">
        <f t="shared" si="20"/>
        <v>-11.795589768440948</v>
      </c>
      <c r="X35" s="47">
        <f t="shared" si="20"/>
        <v>16.938632390960752</v>
      </c>
    </row>
    <row r="36" spans="1:24">
      <c r="A36" s="39"/>
      <c r="B36" s="16"/>
      <c r="C36" s="16"/>
      <c r="D36" s="17"/>
      <c r="E36" s="13"/>
      <c r="F36" s="13"/>
      <c r="G36" s="13"/>
      <c r="H36" s="13"/>
      <c r="I36" s="33"/>
      <c r="J36" s="33"/>
      <c r="K36" s="204"/>
      <c r="L36" s="33"/>
      <c r="M36" s="2"/>
      <c r="N36" s="2"/>
      <c r="O36" s="13"/>
      <c r="P36" s="13"/>
      <c r="Q36" s="39"/>
      <c r="R36" s="205"/>
    </row>
    <row r="37" spans="1:24">
      <c r="A37" s="1"/>
      <c r="B37" s="34" t="s">
        <v>113</v>
      </c>
    </row>
    <row r="38" spans="1:24">
      <c r="A38" s="1"/>
      <c r="B38" s="348" t="s">
        <v>118</v>
      </c>
      <c r="C38" s="348"/>
      <c r="D38" s="348"/>
      <c r="E38" s="348"/>
      <c r="F38" s="348"/>
      <c r="G38" s="348"/>
      <c r="H38" s="348"/>
      <c r="I38" s="348"/>
      <c r="J38" s="348"/>
      <c r="K38" s="348"/>
      <c r="L38" s="348"/>
      <c r="M38" s="348"/>
      <c r="N38" s="348"/>
      <c r="O38" s="348"/>
      <c r="P38" s="172"/>
    </row>
    <row r="39" spans="1:24">
      <c r="B39" s="348"/>
      <c r="C39" s="348"/>
      <c r="D39" s="348"/>
      <c r="E39" s="348"/>
      <c r="F39" s="348"/>
      <c r="G39" s="348"/>
      <c r="H39" s="348"/>
      <c r="I39" s="348"/>
      <c r="J39" s="348"/>
      <c r="K39" s="348"/>
      <c r="L39" s="348"/>
      <c r="M39" s="348"/>
      <c r="N39" s="348"/>
      <c r="O39" s="348"/>
      <c r="P39" s="172"/>
    </row>
    <row r="40" spans="1:24">
      <c r="B40" s="349" t="s">
        <v>117</v>
      </c>
      <c r="C40" s="349"/>
      <c r="D40" s="349"/>
      <c r="E40" s="349"/>
      <c r="F40" s="349"/>
      <c r="G40" s="349"/>
      <c r="H40" s="349"/>
      <c r="I40" s="349"/>
      <c r="J40" s="349"/>
      <c r="K40" s="349"/>
      <c r="L40" s="349"/>
      <c r="M40" s="349"/>
      <c r="N40" s="349"/>
      <c r="O40" s="349"/>
      <c r="P40" s="173"/>
    </row>
    <row r="41" spans="1:24">
      <c r="B41" s="349"/>
      <c r="C41" s="349"/>
      <c r="D41" s="349"/>
      <c r="E41" s="349"/>
      <c r="F41" s="349"/>
      <c r="G41" s="349"/>
      <c r="H41" s="349"/>
      <c r="I41" s="349"/>
      <c r="J41" s="349"/>
      <c r="K41" s="349"/>
      <c r="L41" s="349"/>
      <c r="M41" s="349"/>
      <c r="N41" s="349"/>
      <c r="O41" s="349"/>
      <c r="P41" s="173"/>
    </row>
    <row r="42" spans="1:24" s="89" customFormat="1">
      <c r="B42" s="73" t="s">
        <v>184</v>
      </c>
      <c r="C42" s="73"/>
      <c r="D42" s="37"/>
      <c r="E42" s="37"/>
      <c r="F42" s="37"/>
      <c r="G42" s="37"/>
      <c r="H42" s="37"/>
      <c r="I42" s="37"/>
      <c r="J42" s="173"/>
      <c r="K42" s="203"/>
      <c r="L42" s="37"/>
      <c r="M42" s="37"/>
      <c r="N42" s="37"/>
      <c r="O42" s="37"/>
      <c r="P42" s="173"/>
      <c r="R42" s="192"/>
      <c r="V42" s="218"/>
    </row>
    <row r="43" spans="1:24">
      <c r="B43" s="34" t="s">
        <v>116</v>
      </c>
    </row>
    <row r="44" spans="1:24">
      <c r="B44" s="345" t="s">
        <v>120</v>
      </c>
      <c r="C44" s="345"/>
      <c r="D44" s="345"/>
      <c r="E44" s="345"/>
      <c r="F44" s="345"/>
      <c r="G44" s="345"/>
      <c r="H44" s="345"/>
      <c r="I44" s="345"/>
      <c r="J44" s="345"/>
      <c r="K44" s="345"/>
      <c r="L44" s="345"/>
      <c r="M44" s="345"/>
      <c r="N44" s="345"/>
      <c r="O44" s="345"/>
      <c r="P44" s="171"/>
    </row>
    <row r="45" spans="1:24">
      <c r="B45" s="345"/>
      <c r="C45" s="345"/>
      <c r="D45" s="345"/>
      <c r="E45" s="345"/>
      <c r="F45" s="345"/>
      <c r="G45" s="345"/>
      <c r="H45" s="345"/>
      <c r="I45" s="345"/>
      <c r="J45" s="345"/>
      <c r="K45" s="345"/>
      <c r="L45" s="345"/>
      <c r="M45" s="345"/>
      <c r="N45" s="345"/>
      <c r="O45" s="345"/>
      <c r="P45" s="171"/>
    </row>
    <row r="46" spans="1:24" s="163" customFormat="1" ht="30" customHeight="1">
      <c r="B46" s="345" t="s">
        <v>294</v>
      </c>
      <c r="C46" s="345"/>
      <c r="D46" s="345"/>
      <c r="E46" s="345"/>
      <c r="F46" s="345"/>
      <c r="G46" s="345"/>
      <c r="H46" s="345"/>
      <c r="I46" s="345"/>
      <c r="J46" s="345"/>
      <c r="K46" s="345"/>
      <c r="L46" s="345"/>
      <c r="M46" s="345"/>
      <c r="N46" s="345"/>
      <c r="O46" s="345"/>
      <c r="P46" s="171"/>
      <c r="R46" s="192"/>
      <c r="V46" s="218"/>
    </row>
    <row r="47" spans="1:24" s="224" customFormat="1" ht="17.25" customHeight="1">
      <c r="B47" s="345" t="s">
        <v>406</v>
      </c>
      <c r="C47" s="345"/>
      <c r="D47" s="345"/>
      <c r="E47" s="345"/>
      <c r="F47" s="345"/>
      <c r="G47" s="345"/>
      <c r="H47" s="345"/>
      <c r="I47" s="345"/>
      <c r="J47" s="345"/>
      <c r="K47" s="243"/>
      <c r="L47" s="243"/>
      <c r="M47" s="243"/>
      <c r="N47" s="243"/>
      <c r="O47" s="243"/>
      <c r="P47" s="243"/>
    </row>
    <row r="48" spans="1:24" ht="15" customHeight="1">
      <c r="B48" s="67" t="s">
        <v>136</v>
      </c>
      <c r="C48" s="67"/>
      <c r="D48" s="66"/>
      <c r="E48" s="66"/>
      <c r="F48" s="66"/>
      <c r="G48" s="66"/>
      <c r="H48" s="66"/>
      <c r="I48" s="66"/>
      <c r="J48" s="164"/>
      <c r="K48" s="213"/>
      <c r="L48" s="66"/>
      <c r="M48" s="66"/>
      <c r="N48" s="66"/>
      <c r="O48" s="66"/>
      <c r="P48" s="164"/>
    </row>
    <row r="49" spans="2:16">
      <c r="B49" s="66"/>
      <c r="C49" s="164"/>
      <c r="D49" s="66"/>
      <c r="E49" s="66"/>
      <c r="F49" s="66"/>
      <c r="G49" s="66"/>
      <c r="H49" s="66"/>
      <c r="I49" s="66"/>
      <c r="J49" s="164"/>
      <c r="K49" s="213"/>
      <c r="L49" s="66"/>
      <c r="M49" s="66"/>
      <c r="N49" s="66"/>
      <c r="O49" s="66"/>
      <c r="P49" s="164"/>
    </row>
    <row r="50" spans="2:16">
      <c r="B50" s="313" t="s">
        <v>414</v>
      </c>
    </row>
    <row r="52" spans="2:16">
      <c r="B52" s="163"/>
    </row>
  </sheetData>
  <mergeCells count="11">
    <mergeCell ref="B47:J47"/>
    <mergeCell ref="U2:Y2"/>
    <mergeCell ref="B46:O46"/>
    <mergeCell ref="B1:Y1"/>
    <mergeCell ref="B44:O45"/>
    <mergeCell ref="B38:O39"/>
    <mergeCell ref="B40:O41"/>
    <mergeCell ref="D2:L2"/>
    <mergeCell ref="M2:T2"/>
    <mergeCell ref="B2:B3"/>
    <mergeCell ref="C2:C3"/>
  </mergeCells>
  <pageMargins left="0.70866141732283472" right="0.70866141732283472" top="0.74803149606299213" bottom="0.74803149606299213" header="0.31496062992125984" footer="0.31496062992125984"/>
  <pageSetup paperSize="5" scale="65" orientation="landscape" horizontalDpi="0" verticalDpi="0" r:id="rId1"/>
</worksheet>
</file>

<file path=xl/worksheets/sheet5.xml><?xml version="1.0" encoding="utf-8"?>
<worksheet xmlns="http://schemas.openxmlformats.org/spreadsheetml/2006/main" xmlns:r="http://schemas.openxmlformats.org/officeDocument/2006/relationships">
  <dimension ref="A1:V48"/>
  <sheetViews>
    <sheetView workbookViewId="0">
      <pane xSplit="1" ySplit="3" topLeftCell="I4" activePane="bottomRight" state="frozen"/>
      <selection activeCell="A35" sqref="A35"/>
      <selection pane="topRight" activeCell="A35" sqref="A35"/>
      <selection pane="bottomLeft" activeCell="A35" sqref="A35"/>
      <selection pane="bottomRight" activeCell="U5" sqref="U5"/>
    </sheetView>
  </sheetViews>
  <sheetFormatPr defaultColWidth="9.140625" defaultRowHeight="15"/>
  <cols>
    <col min="1" max="1" width="14.85546875" style="34" customWidth="1"/>
    <col min="2" max="2" width="13.28515625" style="34" customWidth="1"/>
    <col min="3" max="3" width="13.28515625" style="163" customWidth="1"/>
    <col min="4" max="4" width="15" style="34" customWidth="1"/>
    <col min="5" max="5" width="14.5703125" style="34" customWidth="1"/>
    <col min="6" max="6" width="15.140625" style="34" customWidth="1"/>
    <col min="7" max="7" width="15.7109375" style="34" customWidth="1"/>
    <col min="8" max="8" width="15.7109375" style="184" customWidth="1"/>
    <col min="9" max="9" width="14.85546875" style="34" customWidth="1"/>
    <col min="10" max="10" width="14.85546875" style="192" customWidth="1"/>
    <col min="11" max="11" width="15" style="34" customWidth="1"/>
    <col min="12" max="12" width="14" style="34" customWidth="1"/>
    <col min="13" max="13" width="17.5703125" style="34" customWidth="1"/>
    <col min="14" max="14" width="16.28515625" style="34" customWidth="1"/>
    <col min="15" max="15" width="14.5703125" style="34" customWidth="1"/>
    <col min="16" max="16" width="14.5703125" style="224" customWidth="1"/>
    <col min="17" max="17" width="22.28515625" style="34" customWidth="1"/>
    <col min="18" max="18" width="9.140625" style="34"/>
    <col min="19" max="19" width="12.28515625" style="34" customWidth="1"/>
    <col min="20" max="20" width="11.85546875" style="34" customWidth="1"/>
    <col min="21" max="21" width="15.42578125" style="34" customWidth="1"/>
    <col min="22" max="22" width="11.42578125" style="34" customWidth="1"/>
    <col min="23" max="23" width="12.28515625" style="34" customWidth="1"/>
    <col min="24" max="24" width="10" style="34" customWidth="1"/>
    <col min="25" max="25" width="9.85546875" style="34" customWidth="1"/>
    <col min="26" max="16384" width="9.140625" style="34"/>
  </cols>
  <sheetData>
    <row r="1" spans="1:22" ht="44.25" customHeight="1">
      <c r="A1" s="22" t="s">
        <v>82</v>
      </c>
      <c r="B1" s="347" t="s">
        <v>9</v>
      </c>
      <c r="C1" s="346"/>
      <c r="D1" s="346"/>
      <c r="E1" s="346"/>
      <c r="F1" s="346"/>
      <c r="G1" s="346"/>
      <c r="H1" s="346"/>
      <c r="I1" s="346"/>
      <c r="J1" s="346"/>
      <c r="K1" s="346"/>
      <c r="L1" s="346"/>
      <c r="M1" s="346"/>
    </row>
    <row r="2" spans="1:22" s="163" customFormat="1" ht="44.25" customHeight="1">
      <c r="A2" s="22"/>
      <c r="B2" s="357" t="s">
        <v>236</v>
      </c>
      <c r="C2" s="355" t="s">
        <v>292</v>
      </c>
      <c r="D2" s="347" t="s">
        <v>288</v>
      </c>
      <c r="E2" s="346"/>
      <c r="F2" s="346"/>
      <c r="G2" s="346"/>
      <c r="H2" s="346"/>
      <c r="I2" s="346"/>
      <c r="J2" s="346"/>
      <c r="K2" s="350"/>
      <c r="L2" s="347" t="s">
        <v>321</v>
      </c>
      <c r="M2" s="346"/>
      <c r="N2" s="346"/>
      <c r="O2" s="346"/>
      <c r="P2" s="346"/>
      <c r="Q2" s="346"/>
      <c r="R2" s="350"/>
      <c r="S2" s="347" t="s">
        <v>322</v>
      </c>
      <c r="T2" s="346"/>
      <c r="U2" s="346"/>
      <c r="V2" s="350"/>
    </row>
    <row r="3" spans="1:22" ht="92.25" customHeight="1">
      <c r="A3" s="14"/>
      <c r="B3" s="358"/>
      <c r="C3" s="356"/>
      <c r="D3" s="147" t="s">
        <v>83</v>
      </c>
      <c r="E3" s="15" t="s">
        <v>133</v>
      </c>
      <c r="F3" s="7" t="s">
        <v>93</v>
      </c>
      <c r="G3" s="7" t="s">
        <v>237</v>
      </c>
      <c r="H3" s="7" t="s">
        <v>115</v>
      </c>
      <c r="I3" s="7" t="s">
        <v>96</v>
      </c>
      <c r="J3" s="196" t="s">
        <v>400</v>
      </c>
      <c r="K3" s="11" t="s">
        <v>109</v>
      </c>
      <c r="L3" s="147" t="s">
        <v>86</v>
      </c>
      <c r="M3" s="7" t="s">
        <v>87</v>
      </c>
      <c r="N3" s="7" t="s">
        <v>88</v>
      </c>
      <c r="O3" s="7" t="s">
        <v>97</v>
      </c>
      <c r="P3" s="216" t="s">
        <v>403</v>
      </c>
      <c r="Q3" s="227" t="s">
        <v>405</v>
      </c>
      <c r="R3" s="11" t="s">
        <v>119</v>
      </c>
      <c r="S3" s="7" t="s">
        <v>88</v>
      </c>
      <c r="T3" s="7" t="s">
        <v>97</v>
      </c>
      <c r="U3" s="323" t="s">
        <v>431</v>
      </c>
      <c r="V3" s="11" t="s">
        <v>295</v>
      </c>
    </row>
    <row r="4" spans="1:22">
      <c r="A4" s="5">
        <v>1990</v>
      </c>
      <c r="B4" s="91">
        <f>'A-3'!C3</f>
        <v>10851.767721759999</v>
      </c>
      <c r="C4" s="91">
        <f>'A-13'!C3</f>
        <v>3623.8775084399999</v>
      </c>
      <c r="D4" s="160" t="s">
        <v>34</v>
      </c>
      <c r="E4" s="150">
        <f>'A-6'!C3</f>
        <v>23566.707511222339</v>
      </c>
      <c r="F4" s="33">
        <f>'A-1'!C31</f>
        <v>126.473</v>
      </c>
      <c r="G4" s="33">
        <f>'A-1'!C59</f>
        <v>127.23699999999999</v>
      </c>
      <c r="H4" s="33">
        <f>'A-1'!C88</f>
        <v>95.340999999999994</v>
      </c>
      <c r="I4" s="33">
        <f>'A-2'!C3</f>
        <v>109.875</v>
      </c>
      <c r="J4" s="204">
        <f>'A-9'!C3</f>
        <v>93.024000000000001</v>
      </c>
      <c r="K4" s="158">
        <f>'A-7'!C3</f>
        <v>11015.038017295048</v>
      </c>
      <c r="L4" s="154" t="str">
        <f t="shared" ref="L4:L27" si="0">IFERROR($B4/D4,"..")</f>
        <v>..</v>
      </c>
      <c r="M4" s="153">
        <f t="shared" ref="M4:M27" si="1">IFERROR($B4/E4,"..")</f>
        <v>0.46047025095009331</v>
      </c>
      <c r="N4" s="33">
        <f>'A-1'!C3</f>
        <v>67.611999999999995</v>
      </c>
      <c r="O4" s="33">
        <f t="shared" ref="O4:P27" si="2">IFERROR(B4/I4,"..")</f>
        <v>98.764666409647319</v>
      </c>
      <c r="P4" s="188">
        <f>B4/J4</f>
        <v>116.65556976436187</v>
      </c>
      <c r="Q4" s="69">
        <f>K4/B4</f>
        <v>1.0150455022371754</v>
      </c>
      <c r="R4" s="136">
        <f>'A-8'!C3</f>
        <v>88.350999999999999</v>
      </c>
      <c r="S4" s="33">
        <f>'A-11'!C3</f>
        <v>62.746000000000002</v>
      </c>
      <c r="T4" s="33">
        <f>IFERROR(C4/I4,"..")</f>
        <v>32.981820327098973</v>
      </c>
      <c r="U4" s="69">
        <f>K4/C4</f>
        <v>3.0395723894201878</v>
      </c>
      <c r="V4" s="136">
        <f>'A-12'!C3</f>
        <v>70.004000000000005</v>
      </c>
    </row>
    <row r="5" spans="1:22">
      <c r="A5" s="5">
        <v>1991</v>
      </c>
      <c r="B5" s="91">
        <f>'A-3'!C4</f>
        <v>9942.4426957800006</v>
      </c>
      <c r="C5" s="91">
        <f>'A-13'!C4</f>
        <v>3259.1009014199994</v>
      </c>
      <c r="D5" s="160" t="s">
        <v>34</v>
      </c>
      <c r="E5" s="150">
        <f>'A-6'!C4</f>
        <v>19795.455007966972</v>
      </c>
      <c r="F5" s="33">
        <f>'A-1'!C32</f>
        <v>123.773</v>
      </c>
      <c r="G5" s="33">
        <f>'A-1'!C60</f>
        <v>125.04900000000001</v>
      </c>
      <c r="H5" s="33">
        <f>'A-1'!C89</f>
        <v>95.745000000000005</v>
      </c>
      <c r="I5" s="33">
        <f>'A-2'!C4</f>
        <v>101.253</v>
      </c>
      <c r="J5" s="204">
        <f>'A-9'!C4</f>
        <v>86.099000000000004</v>
      </c>
      <c r="K5" s="158">
        <f>'A-7'!C4</f>
        <v>8716.0306672906681</v>
      </c>
      <c r="L5" s="154" t="str">
        <f t="shared" si="0"/>
        <v>..</v>
      </c>
      <c r="M5" s="153">
        <f t="shared" si="1"/>
        <v>0.50225886153051391</v>
      </c>
      <c r="N5" s="33">
        <f>'A-1'!C4</f>
        <v>63.298000000000002</v>
      </c>
      <c r="O5" s="33">
        <f t="shared" si="2"/>
        <v>98.194055443097994</v>
      </c>
      <c r="P5" s="242">
        <f t="shared" ref="P5:P26" si="3">B5/J5</f>
        <v>115.47686611667964</v>
      </c>
      <c r="Q5" s="235">
        <f t="shared" ref="Q5:Q26" si="4">K5/B5</f>
        <v>0.87664882101760822</v>
      </c>
      <c r="R5" s="136">
        <f>'A-8'!C4</f>
        <v>86.031000000000006</v>
      </c>
      <c r="S5" s="33">
        <f>'A-11'!C4</f>
        <v>57.661000000000001</v>
      </c>
      <c r="T5" s="33">
        <f t="shared" ref="T5:T27" si="5">IFERROR(C5/I5,"..")</f>
        <v>32.187697168676479</v>
      </c>
      <c r="U5" s="332">
        <f t="shared" ref="U5:U26" si="6">K5/C5</f>
        <v>2.6743666216326929</v>
      </c>
      <c r="V5" s="136">
        <f>'A-12'!C4</f>
        <v>65.004999999999995</v>
      </c>
    </row>
    <row r="6" spans="1:22">
      <c r="A6" s="5">
        <v>1992</v>
      </c>
      <c r="B6" s="91">
        <f>'A-3'!C5</f>
        <v>10400.5327664</v>
      </c>
      <c r="C6" s="91">
        <f>'A-13'!C5</f>
        <v>3258.4950321000001</v>
      </c>
      <c r="D6" s="160" t="s">
        <v>34</v>
      </c>
      <c r="E6" s="150">
        <f>'A-6'!C5</f>
        <v>22697.031194707419</v>
      </c>
      <c r="F6" s="33">
        <f>'A-1'!C33</f>
        <v>117.404</v>
      </c>
      <c r="G6" s="33">
        <f>'A-1'!C61</f>
        <v>119.53400000000001</v>
      </c>
      <c r="H6" s="33">
        <f>'A-1'!C90</f>
        <v>96.488</v>
      </c>
      <c r="I6" s="33">
        <f>'A-2'!C5</f>
        <v>98.691000000000003</v>
      </c>
      <c r="J6" s="204">
        <f>'A-9'!C5</f>
        <v>92.263000000000005</v>
      </c>
      <c r="K6" s="158">
        <f>'A-7'!C5</f>
        <v>11781.957912792117</v>
      </c>
      <c r="L6" s="154" t="str">
        <f t="shared" si="0"/>
        <v>..</v>
      </c>
      <c r="M6" s="153">
        <f t="shared" si="1"/>
        <v>0.45823317936071023</v>
      </c>
      <c r="N6" s="33">
        <f>'A-1'!C5</f>
        <v>69.807000000000002</v>
      </c>
      <c r="O6" s="33">
        <f t="shared" si="2"/>
        <v>105.38481489092217</v>
      </c>
      <c r="P6" s="242">
        <f t="shared" si="3"/>
        <v>112.72701696671471</v>
      </c>
      <c r="Q6" s="235">
        <f t="shared" si="4"/>
        <v>1.1328225368276281</v>
      </c>
      <c r="R6" s="136">
        <f>'A-8'!C5</f>
        <v>87.417000000000002</v>
      </c>
      <c r="S6" s="33">
        <f>'A-11'!C5</f>
        <v>60.777999999999999</v>
      </c>
      <c r="T6" s="33">
        <f t="shared" si="5"/>
        <v>33.017144745721495</v>
      </c>
      <c r="U6" s="332">
        <f t="shared" si="6"/>
        <v>3.6157667256589328</v>
      </c>
      <c r="V6" s="136">
        <f>'A-12'!C5</f>
        <v>67.674000000000007</v>
      </c>
    </row>
    <row r="7" spans="1:22">
      <c r="A7" s="5">
        <v>1993</v>
      </c>
      <c r="B7" s="91">
        <f>'A-3'!C6</f>
        <v>11013.04332814</v>
      </c>
      <c r="C7" s="91">
        <f>'A-13'!C6</f>
        <v>3522.00490992</v>
      </c>
      <c r="D7" s="160" t="s">
        <v>34</v>
      </c>
      <c r="E7" s="150">
        <f>'A-6'!C6</f>
        <v>23622.465276727457</v>
      </c>
      <c r="F7" s="33">
        <f>'A-1'!C34</f>
        <v>122.916</v>
      </c>
      <c r="G7" s="33">
        <f>'A-1'!C62</f>
        <v>125.37</v>
      </c>
      <c r="H7" s="33">
        <f>'A-1'!C91</f>
        <v>96.66</v>
      </c>
      <c r="I7" s="33">
        <f>'A-2'!C6</f>
        <v>101.244</v>
      </c>
      <c r="J7" s="204">
        <f>'A-9'!C6</f>
        <v>96.483999999999995</v>
      </c>
      <c r="K7" s="158">
        <f>'A-7'!C6</f>
        <v>9551.5087785381947</v>
      </c>
      <c r="L7" s="154" t="str">
        <f t="shared" si="0"/>
        <v>..</v>
      </c>
      <c r="M7" s="153">
        <f t="shared" si="1"/>
        <v>0.46621058382885661</v>
      </c>
      <c r="N7" s="33">
        <f>'A-1'!C6</f>
        <v>70.602999999999994</v>
      </c>
      <c r="O7" s="33">
        <f t="shared" si="2"/>
        <v>108.77724436154242</v>
      </c>
      <c r="P7" s="242">
        <f t="shared" si="3"/>
        <v>114.14372671261557</v>
      </c>
      <c r="Q7" s="235">
        <f t="shared" si="4"/>
        <v>0.86729058389633662</v>
      </c>
      <c r="R7" s="136">
        <f>'A-8'!C6</f>
        <v>88.634</v>
      </c>
      <c r="S7" s="33">
        <f>'A-11'!C6</f>
        <v>62.747</v>
      </c>
      <c r="T7" s="33">
        <f t="shared" si="5"/>
        <v>34.787295147564301</v>
      </c>
      <c r="U7" s="332">
        <f t="shared" si="6"/>
        <v>2.7119521473793604</v>
      </c>
      <c r="V7" s="136">
        <f>'A-12'!C6</f>
        <v>70.194999999999993</v>
      </c>
    </row>
    <row r="8" spans="1:22">
      <c r="A8" s="5">
        <v>1994</v>
      </c>
      <c r="B8" s="91">
        <f>'A-3'!C7</f>
        <v>12258.629797400001</v>
      </c>
      <c r="C8" s="91">
        <f>'A-13'!C7</f>
        <v>3621.0212673599999</v>
      </c>
      <c r="D8" s="160" t="s">
        <v>34</v>
      </c>
      <c r="E8" s="150">
        <f>'A-6'!C7</f>
        <v>25940.395242726001</v>
      </c>
      <c r="F8" s="33">
        <f>'A-1'!C35</f>
        <v>128.845</v>
      </c>
      <c r="G8" s="33">
        <f>'A-1'!C63</f>
        <v>132.00800000000001</v>
      </c>
      <c r="H8" s="33">
        <f>'A-1'!C92</f>
        <v>97.093999999999994</v>
      </c>
      <c r="I8" s="33">
        <f>'A-2'!C7</f>
        <v>105.08799999999999</v>
      </c>
      <c r="J8" s="204">
        <f>'A-9'!C7</f>
        <v>112.777</v>
      </c>
      <c r="K8" s="158">
        <f>'A-7'!C7</f>
        <v>12604.004158122076</v>
      </c>
      <c r="L8" s="154" t="str">
        <f t="shared" si="0"/>
        <v>..</v>
      </c>
      <c r="M8" s="153">
        <f t="shared" si="1"/>
        <v>0.47256912173832311</v>
      </c>
      <c r="N8" s="33">
        <f>'A-1'!C7</f>
        <v>74.971000000000004</v>
      </c>
      <c r="O8" s="33">
        <f t="shared" si="2"/>
        <v>116.65109048987517</v>
      </c>
      <c r="P8" s="242">
        <f t="shared" si="3"/>
        <v>108.69795966730806</v>
      </c>
      <c r="Q8" s="235">
        <f t="shared" si="4"/>
        <v>1.028173977551335</v>
      </c>
      <c r="R8" s="136">
        <f>'A-8'!C7</f>
        <v>87.921999999999997</v>
      </c>
      <c r="S8" s="33">
        <f>'A-11'!C7</f>
        <v>61.542000000000002</v>
      </c>
      <c r="T8" s="33">
        <f t="shared" si="5"/>
        <v>34.457038552070649</v>
      </c>
      <c r="U8" s="332">
        <f t="shared" si="6"/>
        <v>3.4807871115629636</v>
      </c>
      <c r="V8" s="136">
        <f>'A-12'!C7</f>
        <v>68.870999999999995</v>
      </c>
    </row>
    <row r="9" spans="1:22">
      <c r="A9" s="5">
        <v>1995</v>
      </c>
      <c r="B9" s="91">
        <f>'A-3'!C8</f>
        <v>13351.479488059998</v>
      </c>
      <c r="C9" s="91">
        <f>'A-13'!C8</f>
        <v>3930.31755522</v>
      </c>
      <c r="D9" s="160" t="s">
        <v>34</v>
      </c>
      <c r="E9" s="150">
        <f>'A-6'!C8</f>
        <v>39680.70174220192</v>
      </c>
      <c r="F9" s="33">
        <f>'A-1'!C36</f>
        <v>149.411</v>
      </c>
      <c r="G9" s="33">
        <f>'A-1'!C64</f>
        <v>153.685</v>
      </c>
      <c r="H9" s="33">
        <f>'A-1'!C93</f>
        <v>97.478999999999999</v>
      </c>
      <c r="I9" s="33">
        <f>'A-2'!C8</f>
        <v>105.66800000000001</v>
      </c>
      <c r="J9" s="204">
        <f>'A-9'!C8</f>
        <v>123.06699999999999</v>
      </c>
      <c r="K9" s="158">
        <f>'A-7'!C8</f>
        <v>10430.141002116803</v>
      </c>
      <c r="L9" s="154" t="str">
        <f t="shared" si="0"/>
        <v>..</v>
      </c>
      <c r="M9" s="153">
        <f t="shared" si="1"/>
        <v>0.33647286720890313</v>
      </c>
      <c r="N9" s="33">
        <f>'A-1'!C8</f>
        <v>70.415999999999997</v>
      </c>
      <c r="O9" s="33">
        <f t="shared" si="2"/>
        <v>126.35310110970207</v>
      </c>
      <c r="P9" s="242">
        <f t="shared" si="3"/>
        <v>108.48951780786075</v>
      </c>
      <c r="Q9" s="235">
        <f t="shared" si="4"/>
        <v>0.7811973954979522</v>
      </c>
      <c r="R9" s="136">
        <f>'A-8'!C8</f>
        <v>87.308999999999997</v>
      </c>
      <c r="S9" s="33">
        <f>'A-11'!C8</f>
        <v>57.604999999999997</v>
      </c>
      <c r="T9" s="33">
        <f t="shared" si="5"/>
        <v>37.194964939432936</v>
      </c>
      <c r="U9" s="332">
        <f t="shared" si="6"/>
        <v>2.6537654669313291</v>
      </c>
      <c r="V9" s="136">
        <f>'A-12'!C8</f>
        <v>67.540999999999997</v>
      </c>
    </row>
    <row r="10" spans="1:22">
      <c r="A10" s="5">
        <v>1996</v>
      </c>
      <c r="B10" s="91">
        <f>'A-3'!C9</f>
        <v>13293.150875759999</v>
      </c>
      <c r="C10" s="91">
        <f>'A-13'!C9</f>
        <v>3873.4091155200003</v>
      </c>
      <c r="D10" s="160" t="s">
        <v>34</v>
      </c>
      <c r="E10" s="150">
        <f>'A-6'!C9</f>
        <v>31422.759432846276</v>
      </c>
      <c r="F10" s="33">
        <f>'A-1'!C37</f>
        <v>130.85</v>
      </c>
      <c r="G10" s="33">
        <f>'A-1'!C65</f>
        <v>134.887</v>
      </c>
      <c r="H10" s="33">
        <f>'A-1'!C94</f>
        <v>97.691999999999993</v>
      </c>
      <c r="I10" s="33">
        <f>'A-2'!C9</f>
        <v>107.502</v>
      </c>
      <c r="J10" s="204">
        <f>'A-9'!C9</f>
        <v>123.227</v>
      </c>
      <c r="K10" s="158">
        <f>'A-7'!C9</f>
        <v>24532.753226484961</v>
      </c>
      <c r="L10" s="154" t="str">
        <f t="shared" si="0"/>
        <v>..</v>
      </c>
      <c r="M10" s="153">
        <f t="shared" si="1"/>
        <v>0.42304212347005526</v>
      </c>
      <c r="N10" s="33">
        <f>'A-1'!C9</f>
        <v>80.052999999999997</v>
      </c>
      <c r="O10" s="33">
        <f t="shared" si="2"/>
        <v>123.65491689233689</v>
      </c>
      <c r="P10" s="242">
        <f t="shared" si="3"/>
        <v>107.87531040892011</v>
      </c>
      <c r="Q10" s="235">
        <f t="shared" si="4"/>
        <v>1.8455183015503365</v>
      </c>
      <c r="R10" s="136">
        <f>'A-8'!C9</f>
        <v>89.352999999999994</v>
      </c>
      <c r="S10" s="33">
        <f>'A-11'!C9</f>
        <v>64.822999999999993</v>
      </c>
      <c r="T10" s="33">
        <f t="shared" si="5"/>
        <v>36.031042357537537</v>
      </c>
      <c r="U10" s="332">
        <f t="shared" si="6"/>
        <v>6.3336333691648967</v>
      </c>
      <c r="V10" s="136">
        <f>'A-12'!C9</f>
        <v>72.087000000000003</v>
      </c>
    </row>
    <row r="11" spans="1:22">
      <c r="A11" s="5">
        <v>1997</v>
      </c>
      <c r="B11" s="91">
        <f>'A-3'!C10</f>
        <v>13590.686931080001</v>
      </c>
      <c r="C11" s="91">
        <f>'A-13'!C10</f>
        <v>3914.6515056599997</v>
      </c>
      <c r="D11" s="160" t="s">
        <v>34</v>
      </c>
      <c r="E11" s="150">
        <f>'A-6'!C10</f>
        <v>38440.996618243938</v>
      </c>
      <c r="F11" s="33">
        <f>'A-1'!C38</f>
        <v>129.82900000000001</v>
      </c>
      <c r="G11" s="33">
        <f>'A-1'!C66</f>
        <v>133.61699999999999</v>
      </c>
      <c r="H11" s="33">
        <f>'A-1'!C95</f>
        <v>97.533000000000001</v>
      </c>
      <c r="I11" s="33">
        <f>'A-2'!C10</f>
        <v>107.64700000000001</v>
      </c>
      <c r="J11" s="204">
        <f>'A-9'!C10</f>
        <v>126.75</v>
      </c>
      <c r="K11" s="158">
        <f>'A-7'!C10</f>
        <v>6999.9709572190286</v>
      </c>
      <c r="L11" s="154" t="str">
        <f t="shared" si="0"/>
        <v>..</v>
      </c>
      <c r="M11" s="153">
        <f t="shared" si="1"/>
        <v>0.35354668522381433</v>
      </c>
      <c r="N11" s="33">
        <f>'A-1'!C10</f>
        <v>82.488</v>
      </c>
      <c r="O11" s="33">
        <f t="shared" si="2"/>
        <v>126.25235195667321</v>
      </c>
      <c r="P11" s="242">
        <f t="shared" si="3"/>
        <v>107.22435448583828</v>
      </c>
      <c r="Q11" s="235">
        <f t="shared" si="4"/>
        <v>0.51505644951699048</v>
      </c>
      <c r="R11" s="136">
        <f>'A-8'!C10</f>
        <v>89.856999999999999</v>
      </c>
      <c r="S11" s="33">
        <f>'A-11'!C10</f>
        <v>66.028999999999996</v>
      </c>
      <c r="T11" s="33">
        <f t="shared" si="5"/>
        <v>36.3656349518333</v>
      </c>
      <c r="U11" s="332">
        <f t="shared" si="6"/>
        <v>1.7881466452628336</v>
      </c>
      <c r="V11" s="136">
        <f>'A-12'!C10</f>
        <v>73.242000000000004</v>
      </c>
    </row>
    <row r="12" spans="1:22">
      <c r="A12" s="5">
        <v>1998</v>
      </c>
      <c r="B12" s="91">
        <f>'A-3'!C11</f>
        <v>13264.6480281</v>
      </c>
      <c r="C12" s="91">
        <f>'A-13'!C11</f>
        <v>4044.1777109999998</v>
      </c>
      <c r="D12" s="160" t="s">
        <v>34</v>
      </c>
      <c r="E12" s="150">
        <f>'A-6'!C11</f>
        <v>37943.521489646315</v>
      </c>
      <c r="F12" s="33">
        <f>'A-1'!C39</f>
        <v>121.849</v>
      </c>
      <c r="G12" s="33">
        <f>'A-1'!C67</f>
        <v>126.52800000000001</v>
      </c>
      <c r="H12" s="33">
        <f>'A-1'!C96</f>
        <v>98.406999999999996</v>
      </c>
      <c r="I12" s="33">
        <f>'A-2'!C11</f>
        <v>112.13200000000001</v>
      </c>
      <c r="J12" s="204">
        <f>'A-9'!C11</f>
        <v>119.879</v>
      </c>
      <c r="K12" s="158">
        <f>'A-7'!C11</f>
        <v>33331.942506729487</v>
      </c>
      <c r="L12" s="154" t="str">
        <f t="shared" si="0"/>
        <v>..</v>
      </c>
      <c r="M12" s="153">
        <f t="shared" si="1"/>
        <v>0.34958927129943745</v>
      </c>
      <c r="N12" s="33">
        <f>'A-1'!C11</f>
        <v>85.781000000000006</v>
      </c>
      <c r="O12" s="33">
        <f t="shared" si="2"/>
        <v>118.29493835925516</v>
      </c>
      <c r="P12" s="242">
        <f t="shared" si="3"/>
        <v>110.65030595934233</v>
      </c>
      <c r="Q12" s="235">
        <f t="shared" si="4"/>
        <v>2.5128403283764991</v>
      </c>
      <c r="R12" s="136">
        <f>'A-8'!C11</f>
        <v>91.403000000000006</v>
      </c>
      <c r="S12" s="33">
        <f>'A-11'!C11</f>
        <v>72.680000000000007</v>
      </c>
      <c r="T12" s="33">
        <f t="shared" si="5"/>
        <v>36.06622294260336</v>
      </c>
      <c r="U12" s="332">
        <f t="shared" si="6"/>
        <v>8.2419579179391533</v>
      </c>
      <c r="V12" s="136">
        <f>'A-12'!C11</f>
        <v>76.795000000000002</v>
      </c>
    </row>
    <row r="13" spans="1:22">
      <c r="A13" s="5">
        <v>1999</v>
      </c>
      <c r="B13" s="91">
        <f>'A-3'!C12</f>
        <v>14562.549850660002</v>
      </c>
      <c r="C13" s="91">
        <f>'A-13'!C12</f>
        <v>4085.3335483800001</v>
      </c>
      <c r="D13" s="160" t="s">
        <v>34</v>
      </c>
      <c r="E13" s="150">
        <f>'A-6'!C12</f>
        <v>34805.155831215292</v>
      </c>
      <c r="F13" s="33">
        <f>'A-1'!C40</f>
        <v>131.626</v>
      </c>
      <c r="G13" s="33">
        <f>'A-1'!C68</f>
        <v>139.38300000000001</v>
      </c>
      <c r="H13" s="33">
        <f>'A-1'!C97</f>
        <v>100.35299999999999</v>
      </c>
      <c r="I13" s="33">
        <f>'A-2'!C12</f>
        <v>113.73699999999999</v>
      </c>
      <c r="J13" s="204">
        <f>'A-9'!C12</f>
        <v>137.43700000000001</v>
      </c>
      <c r="K13" s="158">
        <f>'A-7'!C12</f>
        <v>6755.6628060018647</v>
      </c>
      <c r="L13" s="154" t="str">
        <f t="shared" si="0"/>
        <v>..</v>
      </c>
      <c r="M13" s="153">
        <f t="shared" si="1"/>
        <v>0.41840208735969681</v>
      </c>
      <c r="N13" s="33">
        <f>'A-1'!C12</f>
        <v>87.18</v>
      </c>
      <c r="O13" s="33">
        <f t="shared" si="2"/>
        <v>128.03704907514708</v>
      </c>
      <c r="P13" s="242">
        <f t="shared" si="3"/>
        <v>105.95800148911866</v>
      </c>
      <c r="Q13" s="235">
        <f t="shared" si="4"/>
        <v>0.46390658746453567</v>
      </c>
      <c r="R13" s="136">
        <f>'A-8'!C12</f>
        <v>89.734999999999999</v>
      </c>
      <c r="S13" s="33">
        <f>'A-11'!C12</f>
        <v>67.966999999999999</v>
      </c>
      <c r="T13" s="33">
        <f t="shared" si="5"/>
        <v>35.919125248423995</v>
      </c>
      <c r="U13" s="332">
        <f t="shared" si="6"/>
        <v>1.6536380018911205</v>
      </c>
      <c r="V13" s="136">
        <f>'A-12'!C12</f>
        <v>72.828999999999994</v>
      </c>
    </row>
    <row r="14" spans="1:22">
      <c r="A14" s="5">
        <v>2000</v>
      </c>
      <c r="B14" s="91">
        <f>'A-3'!C13</f>
        <v>13664.77028196</v>
      </c>
      <c r="C14" s="91">
        <f>'A-13'!C13</f>
        <v>4417.9990814399998</v>
      </c>
      <c r="D14" s="160" t="s">
        <v>34</v>
      </c>
      <c r="E14" s="150">
        <f>'A-6'!C13</f>
        <v>45045.757386714024</v>
      </c>
      <c r="F14" s="33">
        <f>'A-1'!C41</f>
        <v>125.38</v>
      </c>
      <c r="G14" s="33">
        <f>'A-1'!C69</f>
        <v>131.9</v>
      </c>
      <c r="H14" s="33">
        <f>'A-1'!C98</f>
        <v>99.695999999999998</v>
      </c>
      <c r="I14" s="33">
        <f>'A-2'!C13</f>
        <v>112.678</v>
      </c>
      <c r="J14" s="204">
        <f>'A-9'!C13</f>
        <v>120.548</v>
      </c>
      <c r="K14" s="158">
        <f>'A-7'!C13</f>
        <v>30971.826532543015</v>
      </c>
      <c r="L14" s="154" t="str">
        <f t="shared" si="0"/>
        <v>..</v>
      </c>
      <c r="M14" s="153">
        <f t="shared" si="1"/>
        <v>0.30335310303807528</v>
      </c>
      <c r="N14" s="33">
        <f>'A-1'!C13</f>
        <v>85.881</v>
      </c>
      <c r="O14" s="33">
        <f t="shared" si="2"/>
        <v>121.27274429755587</v>
      </c>
      <c r="P14" s="242">
        <f t="shared" si="3"/>
        <v>113.35542922288217</v>
      </c>
      <c r="Q14" s="235">
        <f t="shared" si="4"/>
        <v>2.2665457152566626</v>
      </c>
      <c r="R14" s="136">
        <f>'A-8'!C13</f>
        <v>93.125</v>
      </c>
      <c r="S14" s="33">
        <f>'A-11'!C13</f>
        <v>77.162999999999997</v>
      </c>
      <c r="T14" s="33">
        <f t="shared" si="5"/>
        <v>39.209065491400274</v>
      </c>
      <c r="U14" s="332">
        <f t="shared" si="6"/>
        <v>7.0103741448601831</v>
      </c>
      <c r="V14" s="136">
        <f>'A-12'!C13</f>
        <v>81.823999999999998</v>
      </c>
    </row>
    <row r="15" spans="1:22">
      <c r="A15" s="5">
        <v>2001</v>
      </c>
      <c r="B15" s="91">
        <f>'A-3'!C14</f>
        <v>12339.808793900002</v>
      </c>
      <c r="C15" s="91">
        <f>'A-13'!C14</f>
        <v>4666.7949900599997</v>
      </c>
      <c r="D15" s="160" t="s">
        <v>34</v>
      </c>
      <c r="E15" s="150">
        <f>'A-6'!C14</f>
        <v>23613.051628005811</v>
      </c>
      <c r="F15" s="33">
        <f>'A-1'!C42</f>
        <v>111.63800000000001</v>
      </c>
      <c r="G15" s="33">
        <f>'A-1'!C70</f>
        <v>116.42100000000001</v>
      </c>
      <c r="H15" s="33">
        <f>'A-1'!C99</f>
        <v>98.828000000000003</v>
      </c>
      <c r="I15" s="33">
        <f>'A-2'!C14</f>
        <v>111.58199999999999</v>
      </c>
      <c r="J15" s="204">
        <f>'A-9'!C14</f>
        <v>99.915000000000006</v>
      </c>
      <c r="K15" s="158">
        <f>'A-7'!C14</f>
        <v>10153.289164221331</v>
      </c>
      <c r="L15" s="154" t="str">
        <f t="shared" si="0"/>
        <v>..</v>
      </c>
      <c r="M15" s="153">
        <f t="shared" si="1"/>
        <v>0.52258424655560431</v>
      </c>
      <c r="N15" s="33">
        <f>'A-1'!C14</f>
        <v>87.1</v>
      </c>
      <c r="O15" s="33">
        <f t="shared" si="2"/>
        <v>110.5896004185263</v>
      </c>
      <c r="P15" s="242">
        <f t="shared" si="3"/>
        <v>123.50306554471301</v>
      </c>
      <c r="Q15" s="235">
        <f t="shared" si="4"/>
        <v>0.8228076572175459</v>
      </c>
      <c r="R15" s="136">
        <f>'A-8'!C14</f>
        <v>97.721999999999994</v>
      </c>
      <c r="S15" s="33">
        <f>'A-11'!C14</f>
        <v>91.540999999999997</v>
      </c>
      <c r="T15" s="33">
        <f t="shared" si="5"/>
        <v>41.823905200301127</v>
      </c>
      <c r="U15" s="332">
        <f t="shared" si="6"/>
        <v>2.1756449953013242</v>
      </c>
      <c r="V15" s="136">
        <f>'A-12'!C14</f>
        <v>93.975999999999999</v>
      </c>
    </row>
    <row r="16" spans="1:22">
      <c r="A16" s="5">
        <v>2002</v>
      </c>
      <c r="B16" s="91">
        <f>'A-3'!C15</f>
        <v>12762.420636420002</v>
      </c>
      <c r="C16" s="91">
        <f>'A-13'!C15</f>
        <v>4904.8583564399996</v>
      </c>
      <c r="D16" s="160" t="s">
        <v>34</v>
      </c>
      <c r="E16" s="150">
        <f>'A-6'!C15</f>
        <v>26910.001061055289</v>
      </c>
      <c r="F16" s="33">
        <f>'A-1'!C43</f>
        <v>113.2</v>
      </c>
      <c r="G16" s="33">
        <f>'A-1'!C71</f>
        <v>117.184</v>
      </c>
      <c r="H16" s="33">
        <f>'A-1'!C100</f>
        <v>98.103999999999999</v>
      </c>
      <c r="I16" s="33">
        <f>'A-2'!C15</f>
        <v>109.056</v>
      </c>
      <c r="J16" s="204">
        <f>'A-9'!C15</f>
        <v>102.32299999999999</v>
      </c>
      <c r="K16" s="158">
        <f>'A-7'!C15</f>
        <v>9938.0927039501767</v>
      </c>
      <c r="L16" s="154" t="str">
        <f t="shared" si="0"/>
        <v>..</v>
      </c>
      <c r="M16" s="153">
        <f t="shared" si="1"/>
        <v>0.47426310416947703</v>
      </c>
      <c r="N16" s="33">
        <f>'A-1'!C15</f>
        <v>88.84</v>
      </c>
      <c r="O16" s="33">
        <f t="shared" si="2"/>
        <v>117.02630425121041</v>
      </c>
      <c r="P16" s="242">
        <f t="shared" si="3"/>
        <v>124.72680273662816</v>
      </c>
      <c r="Q16" s="235">
        <f t="shared" si="4"/>
        <v>0.77869966733347851</v>
      </c>
      <c r="R16" s="136">
        <f>'A-8'!C15</f>
        <v>99.728999999999999</v>
      </c>
      <c r="S16" s="33">
        <f>'A-11'!C15</f>
        <v>94.884</v>
      </c>
      <c r="T16" s="33">
        <f t="shared" si="5"/>
        <v>44.975593790713027</v>
      </c>
      <c r="U16" s="332">
        <f t="shared" si="6"/>
        <v>2.0261732310580634</v>
      </c>
      <c r="V16" s="136">
        <f>'A-12'!C15</f>
        <v>99.155000000000001</v>
      </c>
    </row>
    <row r="17" spans="1:22">
      <c r="A17" s="5">
        <v>2003</v>
      </c>
      <c r="B17" s="91">
        <f>'A-3'!C16</f>
        <v>12668.734061200001</v>
      </c>
      <c r="C17" s="91">
        <f>'A-13'!C16</f>
        <v>4721.5828871399999</v>
      </c>
      <c r="D17" s="160" t="s">
        <v>34</v>
      </c>
      <c r="E17" s="150">
        <f>'A-6'!C16</f>
        <v>30960.766518660996</v>
      </c>
      <c r="F17" s="33">
        <f>'A-1'!C44</f>
        <v>114.79300000000001</v>
      </c>
      <c r="G17" s="33">
        <f>'A-1'!C72</f>
        <v>119.675</v>
      </c>
      <c r="H17" s="33">
        <f>'A-1'!C101</f>
        <v>98.798000000000002</v>
      </c>
      <c r="I17" s="33">
        <f>'A-2'!C16</f>
        <v>109.687</v>
      </c>
      <c r="J17" s="204">
        <f>'A-9'!C16</f>
        <v>103.386</v>
      </c>
      <c r="K17" s="158">
        <f>'A-7'!C16</f>
        <v>12800.836900306362</v>
      </c>
      <c r="L17" s="154" t="str">
        <f t="shared" si="0"/>
        <v>..</v>
      </c>
      <c r="M17" s="153">
        <f t="shared" si="1"/>
        <v>0.40918670581247302</v>
      </c>
      <c r="N17" s="33">
        <f>'A-1'!C16</f>
        <v>86.963999999999999</v>
      </c>
      <c r="O17" s="33">
        <f t="shared" si="2"/>
        <v>115.49895667854896</v>
      </c>
      <c r="P17" s="242">
        <f t="shared" si="3"/>
        <v>122.538197253013</v>
      </c>
      <c r="Q17" s="235">
        <f t="shared" si="4"/>
        <v>1.0104274695852167</v>
      </c>
      <c r="R17" s="136">
        <f>'A-8'!C16</f>
        <v>97.789000000000001</v>
      </c>
      <c r="S17" s="33">
        <f>'A-11'!C16</f>
        <v>90.070999999999998</v>
      </c>
      <c r="T17" s="33">
        <f t="shared" si="5"/>
        <v>43.045966132176105</v>
      </c>
      <c r="U17" s="332">
        <f t="shared" si="6"/>
        <v>2.7111325176926422</v>
      </c>
      <c r="V17" s="136">
        <f>'A-12'!C16</f>
        <v>93.97</v>
      </c>
    </row>
    <row r="18" spans="1:22">
      <c r="A18" s="5">
        <v>2004</v>
      </c>
      <c r="B18" s="91">
        <f>'A-3'!C17</f>
        <v>13820.39342488</v>
      </c>
      <c r="C18" s="91">
        <f>'A-13'!C17</f>
        <v>4992.4930259399998</v>
      </c>
      <c r="D18" s="160" t="s">
        <v>34</v>
      </c>
      <c r="E18" s="150">
        <f>'A-6'!C17</f>
        <v>29793.47407717719</v>
      </c>
      <c r="F18" s="33">
        <f>'A-1'!C45</f>
        <v>110.134</v>
      </c>
      <c r="G18" s="33">
        <f>'A-1'!C73</f>
        <v>116.021</v>
      </c>
      <c r="H18" s="33">
        <f>'A-1'!C102</f>
        <v>99.834000000000003</v>
      </c>
      <c r="I18" s="33">
        <f>'A-2'!C17</f>
        <v>109.081</v>
      </c>
      <c r="J18" s="204">
        <f>'A-9'!C17</f>
        <v>114.711</v>
      </c>
      <c r="K18" s="158">
        <f>'A-7'!C17</f>
        <v>11857.028659094056</v>
      </c>
      <c r="L18" s="154" t="str">
        <f t="shared" si="0"/>
        <v>..</v>
      </c>
      <c r="M18" s="153">
        <f t="shared" si="1"/>
        <v>0.46387317534972833</v>
      </c>
      <c r="N18" s="33">
        <f>'A-1'!C17</f>
        <v>98.882999999999996</v>
      </c>
      <c r="O18" s="33">
        <f t="shared" si="2"/>
        <v>126.69844817044215</v>
      </c>
      <c r="P18" s="242">
        <f t="shared" si="3"/>
        <v>120.48010587371743</v>
      </c>
      <c r="Q18" s="235">
        <f t="shared" si="4"/>
        <v>0.85793712918103915</v>
      </c>
      <c r="R18" s="136">
        <f>'A-8'!C17</f>
        <v>100.54600000000001</v>
      </c>
      <c r="S18" s="33">
        <f>'A-11'!C17</f>
        <v>99.268000000000001</v>
      </c>
      <c r="T18" s="33">
        <f t="shared" si="5"/>
        <v>45.768676725919271</v>
      </c>
      <c r="U18" s="332">
        <f t="shared" si="6"/>
        <v>2.3749715017101267</v>
      </c>
      <c r="V18" s="136">
        <f>'A-12'!C17</f>
        <v>101.56699999999999</v>
      </c>
    </row>
    <row r="19" spans="1:22">
      <c r="A19" s="5">
        <v>2005</v>
      </c>
      <c r="B19" s="91">
        <f>'A-3'!C18</f>
        <v>13960.3820944</v>
      </c>
      <c r="C19" s="91">
        <f>'A-13'!C18</f>
        <v>5003.3986736999996</v>
      </c>
      <c r="D19" s="155" t="str">
        <f>'A-5'!D3</f>
        <v>..</v>
      </c>
      <c r="E19" s="150">
        <f>'A-6'!C18</f>
        <v>32469.122694598194</v>
      </c>
      <c r="F19" s="33">
        <f>'A-1'!C46</f>
        <v>107.06</v>
      </c>
      <c r="G19" s="33">
        <f>'A-1'!C74</f>
        <v>115.161</v>
      </c>
      <c r="H19" s="33">
        <f>'A-1'!C103</f>
        <v>101.93899999999999</v>
      </c>
      <c r="I19" s="33">
        <f>'A-2'!C18</f>
        <v>110.587</v>
      </c>
      <c r="J19" s="204">
        <f>'A-9'!C18</f>
        <v>116.35899999999999</v>
      </c>
      <c r="K19" s="158">
        <f>'A-7'!C18</f>
        <v>13520.745505685878</v>
      </c>
      <c r="L19" s="154" t="str">
        <f t="shared" si="0"/>
        <v>..</v>
      </c>
      <c r="M19" s="153">
        <f t="shared" si="1"/>
        <v>0.42995870956262561</v>
      </c>
      <c r="N19" s="33">
        <f>'A-1'!C18</f>
        <v>102.752</v>
      </c>
      <c r="O19" s="33">
        <f t="shared" si="2"/>
        <v>126.23890777758687</v>
      </c>
      <c r="P19" s="242">
        <f t="shared" si="3"/>
        <v>119.97681394993083</v>
      </c>
      <c r="Q19" s="235">
        <f t="shared" si="4"/>
        <v>0.96850826963464876</v>
      </c>
      <c r="R19" s="136">
        <f>'A-8'!C18</f>
        <v>100.628</v>
      </c>
      <c r="S19" s="33">
        <f>'A-11'!C18</f>
        <v>102.34099999999999</v>
      </c>
      <c r="T19" s="33">
        <f t="shared" si="5"/>
        <v>45.244004030310968</v>
      </c>
      <c r="U19" s="332">
        <f t="shared" si="6"/>
        <v>2.7023122456254969</v>
      </c>
      <c r="V19" s="136">
        <f>'A-12'!C18</f>
        <v>101.807</v>
      </c>
    </row>
    <row r="20" spans="1:22">
      <c r="A20" s="5">
        <v>2006</v>
      </c>
      <c r="B20" s="91">
        <f>'A-3'!C19</f>
        <v>13403.07325028</v>
      </c>
      <c r="C20" s="91">
        <f>'A-13'!C19</f>
        <v>4752.3523933199995</v>
      </c>
      <c r="D20" s="155" t="str">
        <f>'A-5'!D4</f>
        <v>..</v>
      </c>
      <c r="E20" s="150">
        <f>'A-6'!C19</f>
        <v>27778.953250745464</v>
      </c>
      <c r="F20" s="33">
        <f>'A-1'!C47</f>
        <v>99.486999999999995</v>
      </c>
      <c r="G20" s="33">
        <f>'A-1'!C75</f>
        <v>104.111</v>
      </c>
      <c r="H20" s="33">
        <f>'A-1'!C104</f>
        <v>99.173000000000002</v>
      </c>
      <c r="I20" s="33">
        <f>'A-2'!C19</f>
        <v>105.651</v>
      </c>
      <c r="J20" s="204">
        <f>'A-9'!C19</f>
        <v>112.334</v>
      </c>
      <c r="K20" s="158">
        <f>'A-7'!C19</f>
        <v>13669.493044613524</v>
      </c>
      <c r="L20" s="154" t="str">
        <f t="shared" si="0"/>
        <v>..</v>
      </c>
      <c r="M20" s="153">
        <f t="shared" si="1"/>
        <v>0.48249021945851472</v>
      </c>
      <c r="N20" s="33">
        <f>'A-1'!C19</f>
        <v>106.16</v>
      </c>
      <c r="O20" s="33">
        <f t="shared" si="2"/>
        <v>126.86177367256344</v>
      </c>
      <c r="P20" s="242">
        <f t="shared" si="3"/>
        <v>119.31448404116296</v>
      </c>
      <c r="Q20" s="235">
        <f t="shared" si="4"/>
        <v>1.0198775153547681</v>
      </c>
      <c r="R20" s="136">
        <f>'A-8'!C19</f>
        <v>101.682</v>
      </c>
      <c r="S20" s="33">
        <f>'A-11'!C19</f>
        <v>104.605</v>
      </c>
      <c r="T20" s="33">
        <f t="shared" si="5"/>
        <v>44.981612983502281</v>
      </c>
      <c r="U20" s="332">
        <f t="shared" si="6"/>
        <v>2.876363517113679</v>
      </c>
      <c r="V20" s="136">
        <f>'A-12'!C19</f>
        <v>104.96299999999999</v>
      </c>
    </row>
    <row r="21" spans="1:22">
      <c r="A21" s="5">
        <v>2007</v>
      </c>
      <c r="B21" s="91">
        <f>'A-3'!C20</f>
        <v>12026.518</v>
      </c>
      <c r="C21" s="91">
        <f>'A-13'!C20</f>
        <v>4327.6379999999999</v>
      </c>
      <c r="D21" s="155" t="str">
        <f>'A-5'!D5</f>
        <v>..</v>
      </c>
      <c r="E21" s="150">
        <f>'A-6'!C20</f>
        <v>22484.862035058064</v>
      </c>
      <c r="F21" s="33">
        <f>'A-1'!C48</f>
        <v>94.768000000000001</v>
      </c>
      <c r="G21" s="33">
        <f>'A-1'!C76</f>
        <v>100</v>
      </c>
      <c r="H21" s="33">
        <f>'A-1'!C105</f>
        <v>100</v>
      </c>
      <c r="I21" s="33">
        <f>'A-2'!C20</f>
        <v>100</v>
      </c>
      <c r="J21" s="204">
        <f>'A-9'!C20</f>
        <v>100</v>
      </c>
      <c r="K21" s="158">
        <f>'A-7'!C20</f>
        <v>10308.502733004969</v>
      </c>
      <c r="L21" s="154" t="str">
        <f t="shared" si="0"/>
        <v>..</v>
      </c>
      <c r="M21" s="153">
        <f t="shared" si="1"/>
        <v>0.53487177200591363</v>
      </c>
      <c r="N21" s="33">
        <f>'A-1'!C20</f>
        <v>100</v>
      </c>
      <c r="O21" s="33">
        <f t="shared" si="2"/>
        <v>120.26518</v>
      </c>
      <c r="P21" s="242">
        <f t="shared" si="3"/>
        <v>120.26518</v>
      </c>
      <c r="Q21" s="235">
        <f t="shared" si="4"/>
        <v>0.85714774076794042</v>
      </c>
      <c r="R21" s="136">
        <f>'A-8'!C20</f>
        <v>100</v>
      </c>
      <c r="S21" s="33">
        <f>'A-11'!C20</f>
        <v>100</v>
      </c>
      <c r="T21" s="33">
        <f t="shared" si="5"/>
        <v>43.276379999999996</v>
      </c>
      <c r="U21" s="332">
        <f t="shared" si="6"/>
        <v>2.3820159479616754</v>
      </c>
      <c r="V21" s="136">
        <f>'A-12'!C20</f>
        <v>100</v>
      </c>
    </row>
    <row r="22" spans="1:22">
      <c r="A22" s="5">
        <v>2008</v>
      </c>
      <c r="B22" s="91">
        <f>'A-3'!C21</f>
        <v>10466.6786154</v>
      </c>
      <c r="C22" s="91">
        <f>'A-13'!C21</f>
        <v>4015.8749584800003</v>
      </c>
      <c r="D22" s="155">
        <f>'A-5'!D6</f>
        <v>346.00000000000017</v>
      </c>
      <c r="E22" s="150">
        <f>'A-6'!C21</f>
        <v>21991.007540584145</v>
      </c>
      <c r="F22" s="33">
        <f>'A-1'!C49</f>
        <v>84.301000000000002</v>
      </c>
      <c r="G22" s="33">
        <f>'A-1'!C77</f>
        <v>90.188000000000002</v>
      </c>
      <c r="H22" s="33">
        <f>'A-1'!C106</f>
        <v>101.38500000000001</v>
      </c>
      <c r="I22" s="33">
        <f>'A-2'!C21</f>
        <v>98.281999999999996</v>
      </c>
      <c r="J22" s="204">
        <f>'A-9'!C21</f>
        <v>83.846000000000004</v>
      </c>
      <c r="K22" s="158">
        <f>'A-7'!C21</f>
        <v>9980.5341494845434</v>
      </c>
      <c r="L22" s="161">
        <f t="shared" si="0"/>
        <v>30.250516229479754</v>
      </c>
      <c r="M22" s="153">
        <f t="shared" si="1"/>
        <v>0.47595266365508121</v>
      </c>
      <c r="N22" s="33">
        <f>'A-1'!C21</f>
        <v>97.835999999999999</v>
      </c>
      <c r="O22" s="33">
        <f t="shared" si="2"/>
        <v>106.49639420646712</v>
      </c>
      <c r="P22" s="242">
        <f t="shared" si="3"/>
        <v>124.83217583903823</v>
      </c>
      <c r="Q22" s="235">
        <f t="shared" si="4"/>
        <v>0.95355312952858085</v>
      </c>
      <c r="R22" s="136">
        <f>'A-8'!C21</f>
        <v>100.047</v>
      </c>
      <c r="S22" s="33">
        <f>'A-11'!C21</f>
        <v>104.318</v>
      </c>
      <c r="T22" s="33">
        <f t="shared" si="5"/>
        <v>40.860737047272139</v>
      </c>
      <c r="U22" s="332">
        <f t="shared" si="6"/>
        <v>2.4852701472712568</v>
      </c>
      <c r="V22" s="136">
        <f>'A-12'!C21</f>
        <v>100.056</v>
      </c>
    </row>
    <row r="23" spans="1:22">
      <c r="A23" s="5">
        <v>2009</v>
      </c>
      <c r="B23" s="91">
        <f>'A-3'!C22</f>
        <v>8622.17154974</v>
      </c>
      <c r="C23" s="91">
        <f>'A-13'!C22</f>
        <v>3096.5980945200004</v>
      </c>
      <c r="D23" s="155">
        <f>'A-5'!D7</f>
        <v>346</v>
      </c>
      <c r="E23" s="150">
        <f>'A-6'!C22</f>
        <v>21508</v>
      </c>
      <c r="F23" s="33">
        <f>'A-1'!C50</f>
        <v>71.600999999999999</v>
      </c>
      <c r="G23" s="33">
        <f>'A-1'!C78</f>
        <v>76.028000000000006</v>
      </c>
      <c r="H23" s="33">
        <f>'A-1'!C107</f>
        <v>100.626</v>
      </c>
      <c r="I23" s="33">
        <f>'A-2'!C22</f>
        <v>97.242999999999995</v>
      </c>
      <c r="J23" s="204">
        <f>'A-9'!C22</f>
        <v>71.906999999999996</v>
      </c>
      <c r="K23" s="158">
        <f>'A-7'!C22</f>
        <v>9663</v>
      </c>
      <c r="L23" s="161">
        <f t="shared" si="0"/>
        <v>24.919570953005781</v>
      </c>
      <c r="M23" s="153">
        <f t="shared" si="1"/>
        <v>0.40088206945043703</v>
      </c>
      <c r="N23" s="33">
        <f>'A-1'!C22</f>
        <v>94.888999999999996</v>
      </c>
      <c r="O23" s="33">
        <f t="shared" si="2"/>
        <v>88.666243840070749</v>
      </c>
      <c r="P23" s="242">
        <f t="shared" si="3"/>
        <v>119.9072628497921</v>
      </c>
      <c r="Q23" s="235">
        <f t="shared" si="4"/>
        <v>1.1207153492894011</v>
      </c>
      <c r="R23" s="136">
        <f>'A-8'!C22</f>
        <v>94.682000000000002</v>
      </c>
      <c r="S23" s="33">
        <f>'A-11'!C22</f>
        <v>94.704999999999998</v>
      </c>
      <c r="T23" s="33">
        <f t="shared" si="5"/>
        <v>31.843917757782055</v>
      </c>
      <c r="U23" s="332">
        <f t="shared" si="6"/>
        <v>3.1205211994092661</v>
      </c>
      <c r="V23" s="136">
        <f>'A-12'!C22</f>
        <v>86.569000000000003</v>
      </c>
    </row>
    <row r="24" spans="1:22">
      <c r="A24" s="5">
        <v>2010</v>
      </c>
      <c r="B24" s="91">
        <f>'A-3'!C23</f>
        <v>10005.341384920001</v>
      </c>
      <c r="C24" s="91">
        <f>'A-13'!C23</f>
        <v>3586.3568869799997</v>
      </c>
      <c r="D24" s="155">
        <f>'A-5'!D8</f>
        <v>449.89998888641924</v>
      </c>
      <c r="E24" s="150">
        <f>'A-6'!C23</f>
        <v>24899</v>
      </c>
      <c r="F24" s="33">
        <f>'A-1'!C51</f>
        <v>70.778999999999996</v>
      </c>
      <c r="G24" s="33">
        <f>'A-1'!C79</f>
        <v>75.957999999999998</v>
      </c>
      <c r="H24" s="33">
        <f>'A-1'!C108</f>
        <v>101.703</v>
      </c>
      <c r="I24" s="33">
        <f>'A-2'!C23</f>
        <v>93.203000000000003</v>
      </c>
      <c r="J24" s="204">
        <f>'A-9'!C23</f>
        <v>83.524000000000001</v>
      </c>
      <c r="K24" s="158">
        <f>'A-7'!C23</f>
        <v>9985</v>
      </c>
      <c r="L24" s="161">
        <f t="shared" si="0"/>
        <v>22.239034523394771</v>
      </c>
      <c r="M24" s="153">
        <f t="shared" si="1"/>
        <v>0.40183707718864214</v>
      </c>
      <c r="N24" s="33">
        <f>'A-1'!C23</f>
        <v>111.39100000000001</v>
      </c>
      <c r="O24" s="33">
        <f t="shared" si="2"/>
        <v>107.34999286417819</v>
      </c>
      <c r="P24" s="242">
        <f t="shared" si="3"/>
        <v>119.7900170600067</v>
      </c>
      <c r="Q24" s="235">
        <f t="shared" si="4"/>
        <v>0.99796694743962866</v>
      </c>
      <c r="R24" s="136">
        <f>'A-8'!C23</f>
        <v>100.566</v>
      </c>
      <c r="S24" s="33">
        <f>'A-11'!C23</f>
        <v>110.958</v>
      </c>
      <c r="T24" s="33">
        <f t="shared" si="5"/>
        <v>38.478985515273109</v>
      </c>
      <c r="U24" s="332">
        <f t="shared" si="6"/>
        <v>2.7841624006383179</v>
      </c>
      <c r="V24" s="136">
        <f>'A-12'!C23</f>
        <v>101.82599999999999</v>
      </c>
    </row>
    <row r="25" spans="1:22">
      <c r="A25" s="5">
        <v>2011</v>
      </c>
      <c r="B25" s="91">
        <f>'A-3'!C24</f>
        <v>10773.835885120001</v>
      </c>
      <c r="C25" s="91">
        <f>'A-13'!C24</f>
        <v>3946.32981582</v>
      </c>
      <c r="D25" s="155">
        <f>'A-5'!D9</f>
        <v>585</v>
      </c>
      <c r="E25" s="150">
        <f>'A-6'!C24</f>
        <v>23957</v>
      </c>
      <c r="F25" s="33">
        <f>'A-1'!C52</f>
        <v>73.799000000000007</v>
      </c>
      <c r="G25" s="33">
        <f>'A-1'!C80</f>
        <v>80.981999999999999</v>
      </c>
      <c r="H25" s="33">
        <f>'A-1'!C109</f>
        <v>103.992</v>
      </c>
      <c r="I25" s="33">
        <f>'A-2'!C24</f>
        <v>89.963999999999999</v>
      </c>
      <c r="J25" s="204">
        <f>'A-9'!C24</f>
        <v>88.899000000000001</v>
      </c>
      <c r="K25" s="158">
        <f>'A-7'!C24</f>
        <v>9668</v>
      </c>
      <c r="L25" s="161">
        <f t="shared" si="0"/>
        <v>18.416813478837607</v>
      </c>
      <c r="M25" s="153">
        <f t="shared" si="1"/>
        <v>0.44971556894101938</v>
      </c>
      <c r="N25" s="33">
        <f>'A-1'!C24</f>
        <v>115.038</v>
      </c>
      <c r="O25" s="33">
        <f t="shared" si="2"/>
        <v>119.75719048863991</v>
      </c>
      <c r="P25" s="242">
        <f t="shared" si="3"/>
        <v>121.19186813259992</v>
      </c>
      <c r="Q25" s="235">
        <f t="shared" si="4"/>
        <v>0.89735913031241765</v>
      </c>
      <c r="R25" s="136">
        <f>'A-8'!C24</f>
        <v>102.872</v>
      </c>
      <c r="S25" s="33">
        <f>'A-11'!C24</f>
        <v>117.099</v>
      </c>
      <c r="T25" s="33">
        <f t="shared" si="5"/>
        <v>43.865655326797388</v>
      </c>
      <c r="U25" s="332">
        <f t="shared" si="6"/>
        <v>2.4498712604412933</v>
      </c>
      <c r="V25" s="136">
        <f>'A-12'!C24</f>
        <v>108.673</v>
      </c>
    </row>
    <row r="26" spans="1:22">
      <c r="A26" s="5">
        <v>2012</v>
      </c>
      <c r="B26" s="91">
        <f>'A-3'!C25</f>
        <v>10576.721255099999</v>
      </c>
      <c r="C26" s="91">
        <f>'A-13'!C25</f>
        <v>3871.0289146199998</v>
      </c>
      <c r="D26" s="155">
        <f>'A-5'!D10</f>
        <v>615.21947303381114</v>
      </c>
      <c r="E26" s="150">
        <f>'A-6'!C25</f>
        <v>23399</v>
      </c>
      <c r="F26" s="33">
        <f>'A-1'!C53</f>
        <v>68.272999999999996</v>
      </c>
      <c r="G26" s="33">
        <f>'A-1'!C81</f>
        <v>72.308999999999997</v>
      </c>
      <c r="H26" s="33">
        <f>'A-1'!C110</f>
        <v>100.37</v>
      </c>
      <c r="I26" s="33">
        <f>'A-2'!C25</f>
        <v>87.885999999999996</v>
      </c>
      <c r="J26" s="204">
        <f>'A-9'!C25</f>
        <v>87.31</v>
      </c>
      <c r="K26" s="158">
        <f>'A-7'!C25</f>
        <v>9959</v>
      </c>
      <c r="L26" s="161">
        <f t="shared" si="0"/>
        <v>17.191785563846619</v>
      </c>
      <c r="M26" s="153">
        <f t="shared" si="1"/>
        <v>0.45201595175434844</v>
      </c>
      <c r="N26" s="33">
        <f>'A-1'!C25</f>
        <v>122.074</v>
      </c>
      <c r="O26" s="33">
        <f t="shared" si="2"/>
        <v>120.34591692761077</v>
      </c>
      <c r="P26" s="242">
        <f t="shared" si="3"/>
        <v>121.13986089909517</v>
      </c>
      <c r="Q26" s="235">
        <f t="shared" si="4"/>
        <v>0.9415961487306721</v>
      </c>
      <c r="R26" s="136">
        <f>'A-8'!C25</f>
        <v>105.15</v>
      </c>
      <c r="S26" s="33">
        <f>'A-11'!C25</f>
        <v>124.16200000000001</v>
      </c>
      <c r="T26" s="33">
        <f t="shared" si="5"/>
        <v>44.046024561591153</v>
      </c>
      <c r="U26" s="332">
        <f t="shared" si="6"/>
        <v>2.5727010104179566</v>
      </c>
      <c r="V26" s="136">
        <f>'A-12'!C25</f>
        <v>115.824</v>
      </c>
    </row>
    <row r="27" spans="1:22">
      <c r="A27" s="5">
        <v>2013</v>
      </c>
      <c r="B27" s="91" t="s">
        <v>34</v>
      </c>
      <c r="C27" s="91" t="s">
        <v>34</v>
      </c>
      <c r="D27" s="155">
        <f>'A-5'!D11</f>
        <v>647</v>
      </c>
      <c r="E27" s="150">
        <f>'A-6'!C26</f>
        <v>21836</v>
      </c>
      <c r="F27" s="33" t="s">
        <v>34</v>
      </c>
      <c r="G27" s="33" t="s">
        <v>34</v>
      </c>
      <c r="H27" s="33" t="s">
        <v>34</v>
      </c>
      <c r="I27" s="33" t="s">
        <v>34</v>
      </c>
      <c r="J27" s="204" t="str">
        <f>'A-9'!C26</f>
        <v>..</v>
      </c>
      <c r="K27" s="158">
        <f>'A-7'!C26</f>
        <v>9852</v>
      </c>
      <c r="L27" s="154" t="str">
        <f t="shared" si="0"/>
        <v>..</v>
      </c>
      <c r="M27" s="39" t="str">
        <f t="shared" si="1"/>
        <v>..</v>
      </c>
      <c r="N27" s="33" t="s">
        <v>34</v>
      </c>
      <c r="O27" s="33" t="str">
        <f t="shared" si="2"/>
        <v>..</v>
      </c>
      <c r="P27" s="242" t="str">
        <f t="shared" si="2"/>
        <v>..</v>
      </c>
      <c r="Q27" s="69" t="s">
        <v>34</v>
      </c>
      <c r="R27" s="136" t="str">
        <f>'A-8'!C26</f>
        <v>..</v>
      </c>
      <c r="S27" s="33" t="s">
        <v>34</v>
      </c>
      <c r="T27" s="33" t="str">
        <f t="shared" si="5"/>
        <v>..</v>
      </c>
      <c r="U27" s="69" t="s">
        <v>34</v>
      </c>
      <c r="V27" s="136" t="str">
        <f>'A-8'!J26</f>
        <v>..</v>
      </c>
    </row>
    <row r="28" spans="1:22">
      <c r="C28" s="5"/>
      <c r="D28" s="142"/>
      <c r="E28" s="143"/>
      <c r="F28" s="143"/>
      <c r="G28" s="143"/>
      <c r="H28" s="143"/>
      <c r="I28" s="143"/>
      <c r="J28" s="193"/>
      <c r="K28" s="5"/>
      <c r="L28" s="142"/>
      <c r="M28" s="143"/>
      <c r="N28" s="143"/>
      <c r="O28" s="143"/>
      <c r="P28" s="225"/>
      <c r="Q28" s="143"/>
      <c r="R28" s="5"/>
      <c r="S28" s="143"/>
      <c r="T28" s="143"/>
      <c r="U28" s="143"/>
      <c r="V28" s="5"/>
    </row>
    <row r="29" spans="1:22" ht="15" customHeight="1">
      <c r="A29" s="51" t="s">
        <v>147</v>
      </c>
      <c r="B29" s="43"/>
      <c r="C29" s="138"/>
      <c r="D29" s="152"/>
      <c r="E29" s="159"/>
      <c r="F29" s="46"/>
      <c r="G29" s="46"/>
      <c r="H29" s="46"/>
      <c r="I29" s="46"/>
      <c r="J29" s="207"/>
      <c r="K29" s="138"/>
      <c r="L29" s="133"/>
      <c r="M29" s="50"/>
      <c r="N29" s="46"/>
      <c r="O29" s="46"/>
      <c r="P29" s="229"/>
      <c r="Q29" s="50"/>
      <c r="R29" s="138"/>
      <c r="S29" s="46"/>
      <c r="T29" s="46"/>
      <c r="U29" s="50"/>
      <c r="V29" s="138"/>
    </row>
    <row r="30" spans="1:22">
      <c r="A30" s="39" t="s">
        <v>121</v>
      </c>
      <c r="B30" s="47">
        <f>IFERROR(100*((B26/B4)^(1/22)-1),"-")</f>
        <v>-0.11662517743312728</v>
      </c>
      <c r="C30" s="47">
        <f>IFERROR(100*((C26/C4)^(1/22)-1),"-")</f>
        <v>0.30033990838487234</v>
      </c>
      <c r="D30" s="134" t="str">
        <f t="shared" ref="D30:R30" si="7">IFERROR(100*((D26/D4)^(1/22)-1),"-")</f>
        <v>-</v>
      </c>
      <c r="E30" s="148">
        <f t="shared" si="7"/>
        <v>-3.2457145049669123E-2</v>
      </c>
      <c r="F30" s="148">
        <f t="shared" si="7"/>
        <v>-2.7634372368293136</v>
      </c>
      <c r="G30" s="148">
        <f t="shared" si="7"/>
        <v>-2.5359403421548299</v>
      </c>
      <c r="H30" s="148">
        <f>IFERROR(100*((H26/H4)^(1/22)-1),"-")</f>
        <v>0.23392508481896446</v>
      </c>
      <c r="I30" s="148">
        <f t="shared" si="7"/>
        <v>-1.0098790191128804</v>
      </c>
      <c r="J30" s="148">
        <f t="shared" ref="J30" si="8">IFERROR(100*((J26/J4)^(1/22)-1),"-")</f>
        <v>-0.28773307332347065</v>
      </c>
      <c r="K30" s="139">
        <f t="shared" si="7"/>
        <v>-0.45706484083984922</v>
      </c>
      <c r="L30" s="134" t="str">
        <f t="shared" si="7"/>
        <v>-</v>
      </c>
      <c r="M30" s="148">
        <f t="shared" si="7"/>
        <v>-8.4195359793504121E-2</v>
      </c>
      <c r="N30" s="148">
        <f t="shared" si="7"/>
        <v>2.7220336387656419</v>
      </c>
      <c r="O30" s="148">
        <f t="shared" si="7"/>
        <v>0.90236665318574882</v>
      </c>
      <c r="P30" s="241">
        <f t="shared" ref="P30" si="9">IFERROR(100*((P26/P4)^(1/22)-1),"-")</f>
        <v>0.17160165059346699</v>
      </c>
      <c r="Q30" s="148">
        <f t="shared" si="7"/>
        <v>-0.34083716535557862</v>
      </c>
      <c r="R30" s="139">
        <f t="shared" si="7"/>
        <v>0.79436751085526502</v>
      </c>
      <c r="S30" s="148">
        <f t="shared" ref="S30:V30" si="10">IFERROR(100*((S26/S4)^(1/22)-1),"-")</f>
        <v>3.1508587552253164</v>
      </c>
      <c r="T30" s="148">
        <f t="shared" si="10"/>
        <v>1.3235855401679153</v>
      </c>
      <c r="U30" s="148">
        <f t="shared" si="10"/>
        <v>-0.755136772135101</v>
      </c>
      <c r="V30" s="139">
        <f t="shared" si="10"/>
        <v>2.3151168762094665</v>
      </c>
    </row>
    <row r="31" spans="1:22">
      <c r="A31" s="39" t="s">
        <v>197</v>
      </c>
      <c r="B31" s="47">
        <f>IFERROR(100*((B26/B19)^(1/7)-1),"-")</f>
        <v>-3.8876695709021081</v>
      </c>
      <c r="C31" s="47">
        <f>IFERROR(100*((C26/C19)^(1/7)-1),"-")</f>
        <v>-3.5993001960153093</v>
      </c>
      <c r="D31" s="134" t="str">
        <f t="shared" ref="D31:R31" si="11">IFERROR(100*((D26/D19)^(1/7)-1),"-")</f>
        <v>-</v>
      </c>
      <c r="E31" s="148">
        <f t="shared" si="11"/>
        <v>-4.5721258769274353</v>
      </c>
      <c r="F31" s="148">
        <f t="shared" si="11"/>
        <v>-6.2246225038609548</v>
      </c>
      <c r="G31" s="148">
        <f t="shared" si="11"/>
        <v>-6.432138446128155</v>
      </c>
      <c r="H31" s="148">
        <f>IFERROR(100*((H26/H19)^(1/7)-1),"-")</f>
        <v>-0.22134377752680567</v>
      </c>
      <c r="I31" s="148">
        <f t="shared" si="11"/>
        <v>-3.2290312129830134</v>
      </c>
      <c r="J31" s="148">
        <f t="shared" ref="J31" si="12">IFERROR(100*((J26/J19)^(1/7)-1),"-")</f>
        <v>-4.0200382390119138</v>
      </c>
      <c r="K31" s="139">
        <f t="shared" si="11"/>
        <v>-4.2738201783447334</v>
      </c>
      <c r="L31" s="253">
        <f>IFERROR(100*((L26/L22)^(1/4)-1),"-")</f>
        <v>-13.174548814755038</v>
      </c>
      <c r="M31" s="148">
        <f t="shared" si="11"/>
        <v>0.71724987307439925</v>
      </c>
      <c r="N31" s="148">
        <f t="shared" si="11"/>
        <v>2.4921050539760126</v>
      </c>
      <c r="O31" s="148">
        <f t="shared" si="11"/>
        <v>-0.68061564968796562</v>
      </c>
      <c r="P31" s="241">
        <f t="shared" ref="P31" si="13">IFERROR(100*((P26/P19)^(1/7)-1),"-")</f>
        <v>0.13791281605157746</v>
      </c>
      <c r="Q31" s="148">
        <f t="shared" si="11"/>
        <v>-0.40177010142052882</v>
      </c>
      <c r="R31" s="139">
        <f t="shared" si="11"/>
        <v>0.6299380046038916</v>
      </c>
      <c r="S31" s="148">
        <f t="shared" ref="S31:V31" si="14">IFERROR(100*((S26/S19)^(1/7)-1),"-")</f>
        <v>2.7995685440505014</v>
      </c>
      <c r="T31" s="148">
        <f t="shared" si="14"/>
        <v>-0.38262403246909216</v>
      </c>
      <c r="U31" s="148">
        <f t="shared" si="14"/>
        <v>-0.69970444581932689</v>
      </c>
      <c r="V31" s="139">
        <f t="shared" si="14"/>
        <v>1.8598397196448291</v>
      </c>
    </row>
    <row r="32" spans="1:22" ht="15" customHeight="1">
      <c r="A32" s="1"/>
      <c r="B32" s="43"/>
      <c r="C32" s="138"/>
      <c r="D32" s="135"/>
      <c r="E32" s="46"/>
      <c r="F32" s="46"/>
      <c r="G32" s="46"/>
      <c r="H32" s="46"/>
      <c r="I32" s="46"/>
      <c r="J32" s="207"/>
      <c r="K32" s="138"/>
      <c r="L32" s="135"/>
      <c r="M32" s="46"/>
      <c r="N32" s="46"/>
      <c r="O32" s="46"/>
      <c r="P32" s="229"/>
      <c r="Q32" s="46"/>
      <c r="R32" s="138"/>
      <c r="S32" s="46"/>
      <c r="T32" s="46"/>
      <c r="U32" s="46"/>
      <c r="V32" s="138"/>
    </row>
    <row r="33" spans="1:22" ht="30">
      <c r="A33" s="51" t="s">
        <v>122</v>
      </c>
      <c r="B33" s="43"/>
      <c r="C33" s="138"/>
      <c r="D33" s="135"/>
      <c r="E33" s="46"/>
      <c r="F33" s="46"/>
      <c r="G33" s="46"/>
      <c r="H33" s="46"/>
      <c r="I33" s="46"/>
      <c r="J33" s="207"/>
      <c r="K33" s="138"/>
      <c r="L33" s="135"/>
      <c r="M33" s="46"/>
      <c r="N33" s="46"/>
      <c r="O33" s="46"/>
      <c r="P33" s="229"/>
      <c r="Q33" s="46"/>
      <c r="R33" s="138"/>
      <c r="S33" s="46"/>
      <c r="T33" s="46"/>
      <c r="U33" s="46"/>
      <c r="V33" s="138"/>
    </row>
    <row r="34" spans="1:22">
      <c r="A34" s="39" t="s">
        <v>121</v>
      </c>
      <c r="B34" s="47">
        <f>IFERROR((B26-B4)/B4*100,"-")</f>
        <v>-2.5345775334692804</v>
      </c>
      <c r="C34" s="47">
        <f>IFERROR((C26-C4)/C4*100,"-")</f>
        <v>6.8200816833456708</v>
      </c>
      <c r="D34" s="134" t="str">
        <f t="shared" ref="D34:R34" si="15">IFERROR((D26-D4)/D4*100,"-")</f>
        <v>-</v>
      </c>
      <c r="E34" s="148">
        <f t="shared" si="15"/>
        <v>-0.71162894155867051</v>
      </c>
      <c r="F34" s="148">
        <f t="shared" si="15"/>
        <v>-46.017727103808717</v>
      </c>
      <c r="G34" s="148">
        <f t="shared" si="15"/>
        <v>-43.169832674457901</v>
      </c>
      <c r="H34" s="148">
        <f>IFERROR((H26-H4)/H4*100,"-")</f>
        <v>5.2747506319421982</v>
      </c>
      <c r="I34" s="148">
        <f t="shared" si="15"/>
        <v>-20.012741751990902</v>
      </c>
      <c r="J34" s="148">
        <f t="shared" ref="J34" si="16">IFERROR((J26-J4)/J4*100,"-")</f>
        <v>-6.1425008599931186</v>
      </c>
      <c r="K34" s="139">
        <f t="shared" si="15"/>
        <v>-9.5872389694609357</v>
      </c>
      <c r="L34" s="134" t="str">
        <f t="shared" si="15"/>
        <v>-</v>
      </c>
      <c r="M34" s="148">
        <f t="shared" si="15"/>
        <v>-1.8360142003312949</v>
      </c>
      <c r="N34" s="148">
        <f t="shared" si="15"/>
        <v>80.550789800627115</v>
      </c>
      <c r="O34" s="148">
        <f t="shared" si="15"/>
        <v>21.851185552989829</v>
      </c>
      <c r="P34" s="241">
        <f t="shared" ref="P34" si="17">IFERROR((P26-P4)/P4*100,"-")</f>
        <v>3.8440437467249358</v>
      </c>
      <c r="Q34" s="148">
        <f t="shared" si="15"/>
        <v>-7.2360651167479499</v>
      </c>
      <c r="R34" s="139">
        <f t="shared" si="15"/>
        <v>19.013933062444121</v>
      </c>
      <c r="S34" s="148">
        <f t="shared" ref="S34:V34" si="18">IFERROR((S26-S4)/S4*100,"-")</f>
        <v>97.880342970069805</v>
      </c>
      <c r="T34" s="148">
        <f t="shared" si="18"/>
        <v>33.54637228861943</v>
      </c>
      <c r="U34" s="148">
        <f t="shared" si="18"/>
        <v>-15.359771677992148</v>
      </c>
      <c r="V34" s="139">
        <f t="shared" si="18"/>
        <v>65.453402662704974</v>
      </c>
    </row>
    <row r="35" spans="1:22">
      <c r="A35" s="39" t="s">
        <v>197</v>
      </c>
      <c r="B35" s="47">
        <f>IFERROR((B26-B19)/B19*100,"-")</f>
        <v>-24.237594762232948</v>
      </c>
      <c r="C35" s="47">
        <f>IFERROR((C26-C19)/C19*100,"-")</f>
        <v>-22.63201141720365</v>
      </c>
      <c r="D35" s="134" t="str">
        <f t="shared" ref="D35:R35" si="19">IFERROR((D26-D19)/D19*100,"-")</f>
        <v>-</v>
      </c>
      <c r="E35" s="148">
        <f t="shared" si="19"/>
        <v>-27.934609690292518</v>
      </c>
      <c r="F35" s="148">
        <f t="shared" si="19"/>
        <v>-36.229217261348786</v>
      </c>
      <c r="G35" s="148">
        <f t="shared" si="19"/>
        <v>-37.210513976085657</v>
      </c>
      <c r="H35" s="148">
        <f>IFERROR((H26-H19)/H19*100,"-")</f>
        <v>-1.5391557696269225</v>
      </c>
      <c r="I35" s="148">
        <f t="shared" si="19"/>
        <v>-20.527729299103878</v>
      </c>
      <c r="J35" s="148">
        <f t="shared" ref="J35" si="20">IFERROR((J26-J19)/J19*100,"-")</f>
        <v>-24.964979073384949</v>
      </c>
      <c r="K35" s="139">
        <f t="shared" si="19"/>
        <v>-26.342818923616729</v>
      </c>
      <c r="L35" s="253">
        <f>IFERROR((L26-L22)/L22*100,"-")</f>
        <v>-43.168620880945937</v>
      </c>
      <c r="M35" s="148">
        <f t="shared" si="19"/>
        <v>5.1300838199464573</v>
      </c>
      <c r="N35" s="148">
        <f t="shared" si="19"/>
        <v>18.804500155714734</v>
      </c>
      <c r="O35" s="148">
        <f t="shared" si="19"/>
        <v>-4.6681256624610734</v>
      </c>
      <c r="P35" s="241">
        <f t="shared" ref="P35" si="21">IFERROR((P26-P19)/P19*100,"-")</f>
        <v>0.9693930942771215</v>
      </c>
      <c r="Q35" s="148">
        <f t="shared" si="19"/>
        <v>-2.7787187520999423</v>
      </c>
      <c r="R35" s="139">
        <f t="shared" si="19"/>
        <v>4.4937790674563791</v>
      </c>
      <c r="S35" s="148">
        <f t="shared" ref="S35:V35" si="22">IFERROR((S26-S19)/S19*100,"-")</f>
        <v>21.321855365884655</v>
      </c>
      <c r="T35" s="148">
        <f t="shared" si="22"/>
        <v>-2.6478192953860482</v>
      </c>
      <c r="U35" s="148">
        <f t="shared" si="22"/>
        <v>-4.7963086211578592</v>
      </c>
      <c r="V35" s="139">
        <f t="shared" si="22"/>
        <v>13.768208472894786</v>
      </c>
    </row>
    <row r="36" spans="1:22">
      <c r="A36" s="39"/>
      <c r="B36" s="47"/>
      <c r="C36" s="47"/>
      <c r="D36" s="47"/>
      <c r="E36" s="47"/>
      <c r="F36" s="47"/>
      <c r="G36" s="47"/>
      <c r="H36" s="47"/>
      <c r="I36" s="47"/>
      <c r="J36" s="208"/>
      <c r="K36" s="47"/>
      <c r="L36" s="47"/>
      <c r="M36" s="47"/>
      <c r="N36" s="47"/>
      <c r="O36" s="47"/>
      <c r="P36" s="230"/>
      <c r="Q36" s="47"/>
      <c r="R36" s="47"/>
    </row>
    <row r="37" spans="1:22" s="318" customFormat="1">
      <c r="A37" s="327"/>
      <c r="B37" s="359" t="s">
        <v>422</v>
      </c>
      <c r="C37" s="359"/>
      <c r="D37" s="359"/>
      <c r="E37" s="359"/>
      <c r="F37" s="359"/>
      <c r="G37" s="328"/>
      <c r="H37" s="328"/>
      <c r="I37" s="328"/>
      <c r="J37" s="328"/>
      <c r="K37" s="328"/>
      <c r="L37" s="328"/>
      <c r="M37" s="328"/>
      <c r="N37" s="328"/>
      <c r="O37" s="328"/>
      <c r="P37" s="328"/>
      <c r="Q37" s="328"/>
      <c r="R37" s="328"/>
    </row>
    <row r="38" spans="1:22">
      <c r="B38" s="34" t="s">
        <v>113</v>
      </c>
    </row>
    <row r="39" spans="1:22">
      <c r="B39" s="348" t="s">
        <v>118</v>
      </c>
      <c r="C39" s="348"/>
      <c r="D39" s="348"/>
      <c r="E39" s="348"/>
      <c r="F39" s="348"/>
      <c r="G39" s="348"/>
      <c r="H39" s="348"/>
      <c r="I39" s="348"/>
      <c r="J39" s="348"/>
      <c r="K39" s="348"/>
      <c r="L39" s="348"/>
      <c r="M39" s="348"/>
      <c r="N39" s="348"/>
    </row>
    <row r="40" spans="1:22">
      <c r="B40" s="348"/>
      <c r="C40" s="348"/>
      <c r="D40" s="348"/>
      <c r="E40" s="348"/>
      <c r="F40" s="348"/>
      <c r="G40" s="348"/>
      <c r="H40" s="348"/>
      <c r="I40" s="348"/>
      <c r="J40" s="348"/>
      <c r="K40" s="348"/>
      <c r="L40" s="348"/>
      <c r="M40" s="348"/>
      <c r="N40" s="348"/>
    </row>
    <row r="41" spans="1:22">
      <c r="B41" s="349" t="s">
        <v>117</v>
      </c>
      <c r="C41" s="349"/>
      <c r="D41" s="349"/>
      <c r="E41" s="349"/>
      <c r="F41" s="349"/>
      <c r="G41" s="349"/>
      <c r="H41" s="349"/>
      <c r="I41" s="349"/>
      <c r="J41" s="349"/>
      <c r="K41" s="349"/>
      <c r="L41" s="349"/>
      <c r="M41" s="349"/>
      <c r="N41" s="349"/>
    </row>
    <row r="42" spans="1:22">
      <c r="B42" s="349"/>
      <c r="C42" s="349"/>
      <c r="D42" s="349"/>
      <c r="E42" s="349"/>
      <c r="F42" s="349"/>
      <c r="G42" s="349"/>
      <c r="H42" s="349"/>
      <c r="I42" s="349"/>
      <c r="J42" s="349"/>
      <c r="K42" s="349"/>
      <c r="L42" s="349"/>
      <c r="M42" s="349"/>
      <c r="N42" s="349"/>
    </row>
    <row r="43" spans="1:22">
      <c r="B43" s="34" t="s">
        <v>116</v>
      </c>
    </row>
    <row r="44" spans="1:22">
      <c r="B44" s="345" t="s">
        <v>120</v>
      </c>
      <c r="C44" s="345"/>
      <c r="D44" s="345"/>
      <c r="E44" s="345"/>
      <c r="F44" s="345"/>
      <c r="G44" s="345"/>
      <c r="H44" s="345"/>
      <c r="I44" s="345"/>
      <c r="J44" s="345"/>
      <c r="K44" s="345"/>
      <c r="L44" s="345"/>
      <c r="M44" s="345"/>
      <c r="N44" s="345"/>
    </row>
    <row r="45" spans="1:22">
      <c r="B45" s="345"/>
      <c r="C45" s="345"/>
      <c r="D45" s="345"/>
      <c r="E45" s="345"/>
      <c r="F45" s="345"/>
      <c r="G45" s="345"/>
      <c r="H45" s="345"/>
      <c r="I45" s="345"/>
      <c r="J45" s="345"/>
      <c r="K45" s="345"/>
      <c r="L45" s="345"/>
      <c r="M45" s="345"/>
      <c r="N45" s="345"/>
    </row>
    <row r="46" spans="1:22" ht="40.5" customHeight="1">
      <c r="B46" s="345" t="s">
        <v>294</v>
      </c>
      <c r="C46" s="345"/>
      <c r="D46" s="345"/>
      <c r="E46" s="345"/>
      <c r="F46" s="345"/>
      <c r="G46" s="345"/>
      <c r="H46" s="345"/>
      <c r="I46" s="345"/>
      <c r="J46" s="345"/>
      <c r="K46" s="345"/>
      <c r="L46" s="345"/>
      <c r="M46" s="345"/>
      <c r="N46" s="345"/>
    </row>
    <row r="47" spans="1:22">
      <c r="B47" s="345" t="s">
        <v>406</v>
      </c>
      <c r="C47" s="345"/>
      <c r="D47" s="345"/>
      <c r="E47" s="345"/>
      <c r="F47" s="345"/>
      <c r="G47" s="345"/>
      <c r="H47" s="345"/>
      <c r="I47" s="345"/>
      <c r="J47" s="345"/>
      <c r="K47" s="66"/>
      <c r="L47" s="66"/>
      <c r="M47" s="66"/>
      <c r="N47" s="66"/>
    </row>
    <row r="48" spans="1:22">
      <c r="B48" s="313" t="s">
        <v>415</v>
      </c>
      <c r="D48" s="66"/>
      <c r="E48" s="66"/>
      <c r="F48" s="66"/>
      <c r="G48" s="66"/>
      <c r="H48" s="164"/>
      <c r="I48" s="66"/>
      <c r="J48" s="213"/>
    </row>
  </sheetData>
  <mergeCells count="12">
    <mergeCell ref="S2:V2"/>
    <mergeCell ref="B37:F37"/>
    <mergeCell ref="B47:J47"/>
    <mergeCell ref="B46:N46"/>
    <mergeCell ref="B39:N40"/>
    <mergeCell ref="B44:N45"/>
    <mergeCell ref="B1:M1"/>
    <mergeCell ref="B41:N42"/>
    <mergeCell ref="C2:C3"/>
    <mergeCell ref="B2:B3"/>
    <mergeCell ref="D2:K2"/>
    <mergeCell ref="L2:R2"/>
  </mergeCells>
  <pageMargins left="0.70866141732283472" right="0.70866141732283472" top="0.74803149606299213" bottom="0.74803149606299213" header="0.31496062992125984" footer="0.31496062992125984"/>
  <pageSetup paperSize="5" scale="65" orientation="landscape" horizontalDpi="0" verticalDpi="0" r:id="rId1"/>
</worksheet>
</file>

<file path=xl/worksheets/sheet6.xml><?xml version="1.0" encoding="utf-8"?>
<worksheet xmlns="http://schemas.openxmlformats.org/spreadsheetml/2006/main" xmlns:r="http://schemas.openxmlformats.org/officeDocument/2006/relationships">
  <dimension ref="A1:V48"/>
  <sheetViews>
    <sheetView workbookViewId="0">
      <pane xSplit="1" ySplit="3" topLeftCell="H4" activePane="bottomRight" state="frozen"/>
      <selection activeCell="A35" sqref="A35"/>
      <selection pane="topRight" activeCell="A35" sqref="A35"/>
      <selection pane="bottomLeft" activeCell="A35" sqref="A35"/>
      <selection pane="bottomRight" activeCell="U6" sqref="U6"/>
    </sheetView>
  </sheetViews>
  <sheetFormatPr defaultColWidth="9.140625" defaultRowHeight="15"/>
  <cols>
    <col min="1" max="1" width="14.85546875" style="34" customWidth="1"/>
    <col min="2" max="2" width="13.28515625" style="34" customWidth="1"/>
    <col min="3" max="3" width="13.28515625" style="163" customWidth="1"/>
    <col min="4" max="4" width="15" style="34" customWidth="1"/>
    <col min="5" max="5" width="14.5703125" style="34" customWidth="1"/>
    <col min="6" max="6" width="15.140625" style="34" customWidth="1"/>
    <col min="7" max="7" width="15.7109375" style="34" customWidth="1"/>
    <col min="8" max="8" width="15.7109375" style="184" customWidth="1"/>
    <col min="9" max="9" width="14.85546875" style="34" customWidth="1"/>
    <col min="10" max="10" width="14.85546875" style="192" customWidth="1"/>
    <col min="11" max="11" width="15" style="34" customWidth="1"/>
    <col min="12" max="12" width="14" style="34" customWidth="1"/>
    <col min="13" max="13" width="17.5703125" style="34" customWidth="1"/>
    <col min="14" max="14" width="16.28515625" style="34" customWidth="1"/>
    <col min="15" max="15" width="16.5703125" style="34" customWidth="1"/>
    <col min="16" max="16" width="16.5703125" style="224" customWidth="1"/>
    <col min="17" max="17" width="22.140625" style="34" customWidth="1"/>
    <col min="18" max="18" width="14.140625" style="34" customWidth="1"/>
    <col min="19" max="16384" width="9.140625" style="34"/>
  </cols>
  <sheetData>
    <row r="1" spans="1:22" ht="44.25" customHeight="1">
      <c r="A1" s="22" t="s">
        <v>137</v>
      </c>
      <c r="B1" s="347" t="s">
        <v>138</v>
      </c>
      <c r="C1" s="346"/>
      <c r="D1" s="346"/>
      <c r="E1" s="346"/>
      <c r="F1" s="346"/>
      <c r="G1" s="346"/>
      <c r="H1" s="346"/>
      <c r="I1" s="346"/>
      <c r="J1" s="346"/>
      <c r="K1" s="346"/>
      <c r="L1" s="346"/>
      <c r="M1" s="346"/>
      <c r="N1" s="346"/>
      <c r="O1" s="346"/>
      <c r="P1" s="346"/>
      <c r="Q1" s="346"/>
      <c r="R1" s="346"/>
    </row>
    <row r="2" spans="1:22" s="163" customFormat="1" ht="44.25" customHeight="1">
      <c r="A2" s="22"/>
      <c r="B2" s="351" t="s">
        <v>84</v>
      </c>
      <c r="C2" s="355" t="s">
        <v>292</v>
      </c>
      <c r="D2" s="347" t="s">
        <v>288</v>
      </c>
      <c r="E2" s="346"/>
      <c r="F2" s="346"/>
      <c r="G2" s="346"/>
      <c r="H2" s="346"/>
      <c r="I2" s="346"/>
      <c r="J2" s="346"/>
      <c r="K2" s="350"/>
      <c r="L2" s="347" t="s">
        <v>321</v>
      </c>
      <c r="M2" s="346"/>
      <c r="N2" s="346"/>
      <c r="O2" s="346"/>
      <c r="P2" s="346"/>
      <c r="Q2" s="346"/>
      <c r="R2" s="350"/>
      <c r="S2" s="347" t="s">
        <v>322</v>
      </c>
      <c r="T2" s="346"/>
      <c r="U2" s="346"/>
      <c r="V2" s="350"/>
    </row>
    <row r="3" spans="1:22" ht="105.75" customHeight="1">
      <c r="A3" s="14"/>
      <c r="B3" s="352"/>
      <c r="C3" s="356"/>
      <c r="D3" s="147" t="s">
        <v>83</v>
      </c>
      <c r="E3" s="15" t="s">
        <v>112</v>
      </c>
      <c r="F3" s="7" t="s">
        <v>93</v>
      </c>
      <c r="G3" s="7" t="s">
        <v>94</v>
      </c>
      <c r="H3" s="7" t="s">
        <v>115</v>
      </c>
      <c r="I3" s="7" t="s">
        <v>114</v>
      </c>
      <c r="J3" s="196" t="s">
        <v>400</v>
      </c>
      <c r="K3" s="11" t="s">
        <v>109</v>
      </c>
      <c r="L3" s="131" t="s">
        <v>130</v>
      </c>
      <c r="M3" s="49" t="s">
        <v>87</v>
      </c>
      <c r="N3" s="7" t="s">
        <v>110</v>
      </c>
      <c r="O3" s="7" t="s">
        <v>111</v>
      </c>
      <c r="P3" s="236" t="s">
        <v>403</v>
      </c>
      <c r="Q3" s="227" t="s">
        <v>405</v>
      </c>
      <c r="R3" s="11" t="s">
        <v>119</v>
      </c>
      <c r="S3" s="7" t="s">
        <v>88</v>
      </c>
      <c r="T3" s="7" t="s">
        <v>97</v>
      </c>
      <c r="U3" s="323" t="s">
        <v>431</v>
      </c>
      <c r="V3" s="11" t="s">
        <v>295</v>
      </c>
    </row>
    <row r="4" spans="1:22">
      <c r="A4" s="5">
        <v>1990</v>
      </c>
      <c r="B4" s="58">
        <f>'A-3'!D3</f>
        <v>2503.6039230400002</v>
      </c>
      <c r="C4" s="58">
        <f>'A-13'!D3</f>
        <v>1705.9593648</v>
      </c>
      <c r="D4" s="156" t="s">
        <v>34</v>
      </c>
      <c r="E4" s="149">
        <f>'A-6'!D3</f>
        <v>6034.6562243982899</v>
      </c>
      <c r="F4" s="59">
        <f>'A-1'!D31</f>
        <v>63.654000000000003</v>
      </c>
      <c r="G4" s="59">
        <f>'A-1'!D59</f>
        <v>187.869</v>
      </c>
      <c r="H4" s="59">
        <f>'A-1'!D88</f>
        <v>96.72</v>
      </c>
      <c r="I4" s="59">
        <f>'A-2'!D3</f>
        <v>120.148</v>
      </c>
      <c r="J4" s="212">
        <f>'A-9'!D3</f>
        <v>84.376000000000005</v>
      </c>
      <c r="K4" s="158">
        <f>'A-7'!D3</f>
        <v>758.32429525416069</v>
      </c>
      <c r="L4" s="132" t="str">
        <f t="shared" ref="L4:L26" si="0">IFERROR($B4/D4,"..")</f>
        <v>..</v>
      </c>
      <c r="M4" s="50">
        <f t="shared" ref="M4:M26" si="1">IFERROR($B4/E4,"..")</f>
        <v>0.41487101003663757</v>
      </c>
      <c r="N4" s="59">
        <f>'A-1'!D3</f>
        <v>64.462999999999994</v>
      </c>
      <c r="O4" s="59">
        <f>IFERROR(B4/I4,"..")</f>
        <v>20.8376662369744</v>
      </c>
      <c r="P4" s="233">
        <f>IFERROR(B4/J4,"..")</f>
        <v>29.671991123542238</v>
      </c>
      <c r="Q4" s="332">
        <f>K4/B4</f>
        <v>0.30289307676645821</v>
      </c>
      <c r="R4" s="136">
        <f>'A-8'!D3</f>
        <v>105.309</v>
      </c>
      <c r="S4" s="33">
        <f>'A-11'!D3</f>
        <v>82.572999999999993</v>
      </c>
      <c r="T4" s="33">
        <f>IFERROR(C4/I4,"..")</f>
        <v>14.198816166727703</v>
      </c>
      <c r="U4" s="69">
        <f>K4/C4</f>
        <v>0.44451486412928931</v>
      </c>
      <c r="V4" s="136">
        <f>'A-12'!D3</f>
        <v>104.797</v>
      </c>
    </row>
    <row r="5" spans="1:22">
      <c r="A5" s="5">
        <v>1991</v>
      </c>
      <c r="B5" s="58">
        <f>'A-3'!D4</f>
        <v>2337.3461632399999</v>
      </c>
      <c r="C5" s="58">
        <f>'A-13'!D4</f>
        <v>1474.69385904</v>
      </c>
      <c r="D5" s="156" t="s">
        <v>34</v>
      </c>
      <c r="E5" s="149">
        <f>'A-6'!D4</f>
        <v>6126.3017134449456</v>
      </c>
      <c r="F5" s="59">
        <f>'A-1'!D32</f>
        <v>65.686999999999998</v>
      </c>
      <c r="G5" s="59">
        <f>'A-1'!D60</f>
        <v>190.65299999999999</v>
      </c>
      <c r="H5" s="59">
        <f>'A-1'!D89</f>
        <v>95.117000000000004</v>
      </c>
      <c r="I5" s="59">
        <f>'A-2'!D4</f>
        <v>118.68899999999999</v>
      </c>
      <c r="J5" s="212">
        <f>'A-9'!D4</f>
        <v>89.096999999999994</v>
      </c>
      <c r="K5" s="158">
        <f>'A-7'!D4</f>
        <v>249.91273517438879</v>
      </c>
      <c r="L5" s="132" t="str">
        <f t="shared" si="0"/>
        <v>..</v>
      </c>
      <c r="M5" s="50">
        <f t="shared" si="1"/>
        <v>0.38152645308186461</v>
      </c>
      <c r="N5" s="59">
        <f>'A-1'!D4</f>
        <v>58.32</v>
      </c>
      <c r="O5" s="59">
        <f t="shared" ref="O5:O27" si="2">IFERROR(B5/I5,"..")</f>
        <v>19.693031057975045</v>
      </c>
      <c r="P5" s="233">
        <f t="shared" ref="P5:P27" si="3">IFERROR(B5/J5,"..")</f>
        <v>26.233724628663143</v>
      </c>
      <c r="Q5" s="332">
        <f t="shared" ref="Q5:Q26" si="4">K5/B5</f>
        <v>0.10692157589013811</v>
      </c>
      <c r="R5" s="136">
        <f>'A-8'!D4</f>
        <v>96.290999999999997</v>
      </c>
      <c r="S5" s="33">
        <f>'A-11'!D4</f>
        <v>69.171000000000006</v>
      </c>
      <c r="T5" s="33">
        <f t="shared" ref="T5:T27" si="5">IFERROR(C5/I5,"..")</f>
        <v>12.424857055329475</v>
      </c>
      <c r="U5" s="332">
        <f t="shared" ref="U5:U26" si="6">K5/C5</f>
        <v>0.16946753635841247</v>
      </c>
      <c r="V5" s="136">
        <f>'A-12'!D4</f>
        <v>90.540999999999997</v>
      </c>
    </row>
    <row r="6" spans="1:22">
      <c r="A6" s="5">
        <v>1992</v>
      </c>
      <c r="B6" s="58">
        <f>'A-3'!D5</f>
        <v>2148.5741235199998</v>
      </c>
      <c r="C6" s="58">
        <f>'A-13'!D5</f>
        <v>1361.74677696</v>
      </c>
      <c r="D6" s="156" t="s">
        <v>34</v>
      </c>
      <c r="E6" s="149">
        <f>'A-6'!D5</f>
        <v>5302.8205075184705</v>
      </c>
      <c r="F6" s="59">
        <f>'A-1'!D33</f>
        <v>54.658000000000001</v>
      </c>
      <c r="G6" s="59">
        <f>'A-1'!D61</f>
        <v>160.934</v>
      </c>
      <c r="H6" s="59">
        <f>'A-1'!D90</f>
        <v>96.49</v>
      </c>
      <c r="I6" s="59">
        <f>'A-2'!D5</f>
        <v>117.188</v>
      </c>
      <c r="J6" s="212">
        <f>'A-9'!D5</f>
        <v>81.313000000000002</v>
      </c>
      <c r="K6" s="158">
        <f>'A-7'!D5</f>
        <v>774.66953796170424</v>
      </c>
      <c r="L6" s="132" t="str">
        <f t="shared" si="0"/>
        <v>..</v>
      </c>
      <c r="M6" s="50">
        <f t="shared" si="1"/>
        <v>0.40517572119850148</v>
      </c>
      <c r="N6" s="59">
        <f>'A-1'!D5</f>
        <v>64.426000000000002</v>
      </c>
      <c r="O6" s="59">
        <f t="shared" si="2"/>
        <v>18.334420960507899</v>
      </c>
      <c r="P6" s="233">
        <f t="shared" si="3"/>
        <v>26.423500836520603</v>
      </c>
      <c r="Q6" s="332">
        <f t="shared" si="4"/>
        <v>0.36055052952632904</v>
      </c>
      <c r="R6" s="136">
        <f>'A-8'!D5</f>
        <v>96.724999999999994</v>
      </c>
      <c r="S6" s="33">
        <f>'A-11'!D5</f>
        <v>76.760999999999996</v>
      </c>
      <c r="T6" s="33">
        <f t="shared" si="5"/>
        <v>11.620189583916442</v>
      </c>
      <c r="U6" s="332">
        <f t="shared" si="6"/>
        <v>0.56887928876989691</v>
      </c>
      <c r="V6" s="136">
        <f>'A-12'!D5</f>
        <v>91.21</v>
      </c>
    </row>
    <row r="7" spans="1:22">
      <c r="A7" s="5">
        <v>1993</v>
      </c>
      <c r="B7" s="58">
        <f>'A-3'!D6</f>
        <v>2087.98951592</v>
      </c>
      <c r="C7" s="58">
        <f>'A-13'!D6</f>
        <v>1387.3590355200001</v>
      </c>
      <c r="D7" s="156" t="s">
        <v>34</v>
      </c>
      <c r="E7" s="149">
        <f>'A-6'!D6</f>
        <v>4303.3533987125475</v>
      </c>
      <c r="F7" s="59">
        <f>'A-1'!D34</f>
        <v>54.712000000000003</v>
      </c>
      <c r="G7" s="59">
        <f>'A-1'!D62</f>
        <v>162.376</v>
      </c>
      <c r="H7" s="59">
        <f>'A-1'!D91</f>
        <v>97.259</v>
      </c>
      <c r="I7" s="59">
        <f>'A-2'!D6</f>
        <v>116.033</v>
      </c>
      <c r="J7" s="212">
        <f>'A-9'!D6</f>
        <v>72.787000000000006</v>
      </c>
      <c r="K7" s="158">
        <f>'A-7'!D6</f>
        <v>187.05646944213245</v>
      </c>
      <c r="L7" s="132" t="str">
        <f t="shared" si="0"/>
        <v>..</v>
      </c>
      <c r="M7" s="50">
        <f t="shared" si="1"/>
        <v>0.48520056859487132</v>
      </c>
      <c r="N7" s="59">
        <f>'A-1'!D6</f>
        <v>62.548000000000002</v>
      </c>
      <c r="O7" s="59">
        <f t="shared" si="2"/>
        <v>17.994790412382685</v>
      </c>
      <c r="P7" s="233">
        <f t="shared" si="3"/>
        <v>28.68629722230618</v>
      </c>
      <c r="Q7" s="332">
        <f t="shared" si="4"/>
        <v>8.9586881550845585E-2</v>
      </c>
      <c r="R7" s="136">
        <f>'A-8'!D6</f>
        <v>97.924000000000007</v>
      </c>
      <c r="S7" s="33">
        <f>'A-11'!D6</f>
        <v>78.128</v>
      </c>
      <c r="T7" s="33">
        <f t="shared" si="5"/>
        <v>11.956590241741575</v>
      </c>
      <c r="U7" s="332">
        <f t="shared" si="6"/>
        <v>0.13482917157923816</v>
      </c>
      <c r="V7" s="136">
        <f>'A-12'!D6</f>
        <v>93.013999999999996</v>
      </c>
    </row>
    <row r="8" spans="1:22">
      <c r="A8" s="5">
        <v>1994</v>
      </c>
      <c r="B8" s="58">
        <f>'A-3'!D7</f>
        <v>2072.1935291199998</v>
      </c>
      <c r="C8" s="58">
        <f>'A-13'!D7</f>
        <v>1162.8369566399999</v>
      </c>
      <c r="D8" s="156" t="s">
        <v>34</v>
      </c>
      <c r="E8" s="149">
        <f>'A-6'!D7</f>
        <v>8813.2411966534291</v>
      </c>
      <c r="F8" s="59">
        <f>'A-1'!D35</f>
        <v>55.924999999999997</v>
      </c>
      <c r="G8" s="59">
        <f>'A-1'!D63</f>
        <v>165.21700000000001</v>
      </c>
      <c r="H8" s="59">
        <f>'A-1'!D92</f>
        <v>96.813000000000002</v>
      </c>
      <c r="I8" s="59">
        <f>'A-2'!D7</f>
        <v>114.389</v>
      </c>
      <c r="J8" s="212">
        <f>'A-9'!D7</f>
        <v>94.721999999999994</v>
      </c>
      <c r="K8" s="158">
        <f>'A-7'!D7</f>
        <v>504.9473682057145</v>
      </c>
      <c r="L8" s="132" t="str">
        <f t="shared" si="0"/>
        <v>..</v>
      </c>
      <c r="M8" s="50">
        <f t="shared" si="1"/>
        <v>0.23512275255859952</v>
      </c>
      <c r="N8" s="59">
        <f>'A-1'!D7</f>
        <v>60.728000000000002</v>
      </c>
      <c r="O8" s="59">
        <f t="shared" si="2"/>
        <v>18.115321657851716</v>
      </c>
      <c r="P8" s="233">
        <f t="shared" si="3"/>
        <v>21.876581249551318</v>
      </c>
      <c r="Q8" s="332">
        <f t="shared" si="4"/>
        <v>0.2436777072748369</v>
      </c>
      <c r="R8" s="136">
        <f>'A-8'!D7</f>
        <v>87.941000000000003</v>
      </c>
      <c r="S8" s="33">
        <f>'A-11'!D7</f>
        <v>64.063000000000002</v>
      </c>
      <c r="T8" s="33">
        <f t="shared" si="5"/>
        <v>10.165636176905121</v>
      </c>
      <c r="U8" s="332">
        <f t="shared" si="6"/>
        <v>0.43423746151373827</v>
      </c>
      <c r="V8" s="136">
        <f>'A-12'!D7</f>
        <v>77.891999999999996</v>
      </c>
    </row>
    <row r="9" spans="1:22">
      <c r="A9" s="5">
        <v>1995</v>
      </c>
      <c r="B9" s="58">
        <f>'A-3'!D8</f>
        <v>1829.61515968</v>
      </c>
      <c r="C9" s="58">
        <f>'A-13'!D8</f>
        <v>1016.2152854400001</v>
      </c>
      <c r="D9" s="156" t="s">
        <v>34</v>
      </c>
      <c r="E9" s="149">
        <f>'A-6'!D8</f>
        <v>8329.1139392982677</v>
      </c>
      <c r="F9" s="59">
        <f>'A-1'!D36</f>
        <v>53.997</v>
      </c>
      <c r="G9" s="59">
        <f>'A-1'!D64</f>
        <v>161.06100000000001</v>
      </c>
      <c r="H9" s="59">
        <f>'A-1'!D93</f>
        <v>97.748999999999995</v>
      </c>
      <c r="I9" s="59">
        <f>'A-2'!D8</f>
        <v>111.672</v>
      </c>
      <c r="J9" s="212">
        <f>'A-9'!D8</f>
        <v>85.052999999999997</v>
      </c>
      <c r="K9" s="158">
        <f>'A-7'!D8</f>
        <v>809.48367866239005</v>
      </c>
      <c r="L9" s="132" t="str">
        <f t="shared" si="0"/>
        <v>..</v>
      </c>
      <c r="M9" s="50">
        <f t="shared" si="1"/>
        <v>0.21966504156553129</v>
      </c>
      <c r="N9" s="59">
        <f>'A-1'!D8</f>
        <v>55.533999999999999</v>
      </c>
      <c r="O9" s="59">
        <f t="shared" si="2"/>
        <v>16.383830858944052</v>
      </c>
      <c r="P9" s="233">
        <f t="shared" si="3"/>
        <v>21.511471196548037</v>
      </c>
      <c r="Q9" s="332">
        <f t="shared" si="4"/>
        <v>0.44243384975229921</v>
      </c>
      <c r="R9" s="136">
        <f>'A-8'!D8</f>
        <v>82.209000000000003</v>
      </c>
      <c r="S9" s="33">
        <f>'A-11'!D8</f>
        <v>57.984999999999999</v>
      </c>
      <c r="T9" s="33">
        <f t="shared" si="5"/>
        <v>9.1000007650977874</v>
      </c>
      <c r="U9" s="332">
        <f t="shared" si="6"/>
        <v>0.79656711551224146</v>
      </c>
      <c r="V9" s="136">
        <f>'A-12'!D8</f>
        <v>69.774000000000001</v>
      </c>
    </row>
    <row r="10" spans="1:22">
      <c r="A10" s="5">
        <v>1996</v>
      </c>
      <c r="B10" s="58">
        <f>'A-3'!D9</f>
        <v>1924.3710855599998</v>
      </c>
      <c r="C10" s="58">
        <f>'A-13'!D9</f>
        <v>1017.56609808</v>
      </c>
      <c r="D10" s="156" t="s">
        <v>34</v>
      </c>
      <c r="E10" s="149">
        <f>'A-6'!D9</f>
        <v>8673.1165720965873</v>
      </c>
      <c r="F10" s="59">
        <f>'A-1'!D37</f>
        <v>53.552999999999997</v>
      </c>
      <c r="G10" s="59">
        <f>'A-1'!D65</f>
        <v>156.00299999999999</v>
      </c>
      <c r="H10" s="59">
        <f>'A-1'!D94</f>
        <v>95.463999999999999</v>
      </c>
      <c r="I10" s="59">
        <f>'A-2'!D9</f>
        <v>108.148</v>
      </c>
      <c r="J10" s="212">
        <f>'A-9'!D9</f>
        <v>96.483999999999995</v>
      </c>
      <c r="K10" s="158">
        <f>'A-7'!D9</f>
        <v>440.78308277917984</v>
      </c>
      <c r="L10" s="132" t="str">
        <f t="shared" si="0"/>
        <v>..</v>
      </c>
      <c r="M10" s="50">
        <f t="shared" si="1"/>
        <v>0.22187769178050074</v>
      </c>
      <c r="N10" s="59">
        <f>'A-1'!D9</f>
        <v>58.895000000000003</v>
      </c>
      <c r="O10" s="59">
        <f t="shared" si="2"/>
        <v>17.79386660465288</v>
      </c>
      <c r="P10" s="233">
        <f t="shared" si="3"/>
        <v>19.944976219476803</v>
      </c>
      <c r="Q10" s="332">
        <f t="shared" si="4"/>
        <v>0.22905305847022234</v>
      </c>
      <c r="R10" s="136">
        <f>'A-8'!D9</f>
        <v>83.778000000000006</v>
      </c>
      <c r="S10" s="33">
        <f>'A-11'!D9</f>
        <v>58.543999999999997</v>
      </c>
      <c r="T10" s="33">
        <f t="shared" si="5"/>
        <v>9.4090144808965483</v>
      </c>
      <c r="U10" s="332">
        <f t="shared" si="6"/>
        <v>0.43317390743547152</v>
      </c>
      <c r="V10" s="136">
        <f>'A-12'!D9</f>
        <v>72.138999999999996</v>
      </c>
    </row>
    <row r="11" spans="1:22">
      <c r="A11" s="5">
        <v>1997</v>
      </c>
      <c r="B11" s="58">
        <f>'A-3'!D10</f>
        <v>2058.85691748</v>
      </c>
      <c r="C11" s="58">
        <f>'A-13'!D10</f>
        <v>1081.6605624000001</v>
      </c>
      <c r="D11" s="156" t="s">
        <v>34</v>
      </c>
      <c r="E11" s="149">
        <f>'A-6'!D10</f>
        <v>13815.225424910055</v>
      </c>
      <c r="F11" s="59">
        <f>'A-1'!D38</f>
        <v>50.968000000000004</v>
      </c>
      <c r="G11" s="59">
        <f>'A-1'!D66</f>
        <v>147.04</v>
      </c>
      <c r="H11" s="59">
        <f>'A-1'!D95</f>
        <v>94.543000000000006</v>
      </c>
      <c r="I11" s="59">
        <f>'A-2'!D10</f>
        <v>104.559</v>
      </c>
      <c r="J11" s="212">
        <f>'A-9'!D10</f>
        <v>103.961</v>
      </c>
      <c r="K11" s="158">
        <f>'A-7'!D10</f>
        <v>862.73127660074977</v>
      </c>
      <c r="L11" s="132" t="str">
        <f t="shared" si="0"/>
        <v>..</v>
      </c>
      <c r="M11" s="50">
        <f t="shared" si="1"/>
        <v>0.14902810878262626</v>
      </c>
      <c r="N11" s="59">
        <f>'A-1'!D10</f>
        <v>66.206000000000003</v>
      </c>
      <c r="O11" s="59">
        <f t="shared" si="2"/>
        <v>19.690862742375117</v>
      </c>
      <c r="P11" s="233">
        <f t="shared" si="3"/>
        <v>19.804127677494446</v>
      </c>
      <c r="Q11" s="332">
        <f t="shared" si="4"/>
        <v>0.41903411027548032</v>
      </c>
      <c r="R11" s="136">
        <f>'A-8'!D10</f>
        <v>89.078000000000003</v>
      </c>
      <c r="S11" s="33">
        <f>'A-11'!D10</f>
        <v>65.388000000000005</v>
      </c>
      <c r="T11" s="33">
        <f t="shared" si="5"/>
        <v>10.344978073623507</v>
      </c>
      <c r="U11" s="332">
        <f t="shared" si="6"/>
        <v>0.79759890171692338</v>
      </c>
      <c r="V11" s="136">
        <f>'A-12'!D10</f>
        <v>80.471999999999994</v>
      </c>
    </row>
    <row r="12" spans="1:22">
      <c r="A12" s="5">
        <v>1998</v>
      </c>
      <c r="B12" s="58">
        <f>'A-3'!D11</f>
        <v>2059.8366685600004</v>
      </c>
      <c r="C12" s="58">
        <f>'A-13'!D11</f>
        <v>1051.60232208</v>
      </c>
      <c r="D12" s="156" t="s">
        <v>34</v>
      </c>
      <c r="E12" s="149">
        <f>'A-6'!D11</f>
        <v>12496.327299934264</v>
      </c>
      <c r="F12" s="59">
        <f>'A-1'!D39</f>
        <v>55.445999999999998</v>
      </c>
      <c r="G12" s="59">
        <f>'A-1'!D67</f>
        <v>160.15</v>
      </c>
      <c r="H12" s="59">
        <f>'A-1'!D96</f>
        <v>94.655000000000001</v>
      </c>
      <c r="I12" s="59">
        <f>'A-2'!D11</f>
        <v>102.20699999999999</v>
      </c>
      <c r="J12" s="212">
        <f>'A-9'!D11</f>
        <v>107.58</v>
      </c>
      <c r="K12" s="158">
        <f>'A-7'!D11</f>
        <v>1159.1081796968933</v>
      </c>
      <c r="L12" s="132" t="str">
        <f t="shared" si="0"/>
        <v>..</v>
      </c>
      <c r="M12" s="50">
        <f t="shared" si="1"/>
        <v>0.16483536475319721</v>
      </c>
      <c r="N12" s="59">
        <f>'A-1'!D11</f>
        <v>60.887999999999998</v>
      </c>
      <c r="O12" s="59">
        <f t="shared" si="2"/>
        <v>20.153577236001453</v>
      </c>
      <c r="P12" s="233">
        <f t="shared" si="3"/>
        <v>19.147022388548059</v>
      </c>
      <c r="Q12" s="332">
        <f t="shared" si="4"/>
        <v>0.56271848996027818</v>
      </c>
      <c r="R12" s="136">
        <f>'A-8'!D11</f>
        <v>85.468999999999994</v>
      </c>
      <c r="S12" s="33">
        <f>'A-11'!D11</f>
        <v>58.435000000000002</v>
      </c>
      <c r="T12" s="33">
        <f t="shared" si="5"/>
        <v>10.288946178637472</v>
      </c>
      <c r="U12" s="332">
        <f t="shared" si="6"/>
        <v>1.1022305251325937</v>
      </c>
      <c r="V12" s="136">
        <f>'A-12'!D11</f>
        <v>74.569999999999993</v>
      </c>
    </row>
    <row r="13" spans="1:22">
      <c r="A13" s="5">
        <v>1999</v>
      </c>
      <c r="B13" s="58">
        <f>'A-3'!D12</f>
        <v>2134.5776795199999</v>
      </c>
      <c r="C13" s="58">
        <f>'A-13'!D12</f>
        <v>1036.0839312000001</v>
      </c>
      <c r="D13" s="156" t="s">
        <v>34</v>
      </c>
      <c r="E13" s="149">
        <f>'A-6'!D12</f>
        <v>12638.444217731252</v>
      </c>
      <c r="F13" s="59">
        <f>'A-1'!D40</f>
        <v>49.814</v>
      </c>
      <c r="G13" s="59">
        <f>'A-1'!D68</f>
        <v>143.54</v>
      </c>
      <c r="H13" s="59">
        <f>'A-1'!D97</f>
        <v>94.430999999999997</v>
      </c>
      <c r="I13" s="59">
        <f>'A-2'!D12</f>
        <v>101.995</v>
      </c>
      <c r="J13" s="212">
        <f>'A-9'!D12</f>
        <v>118.309</v>
      </c>
      <c r="K13" s="158">
        <f>'A-7'!D12</f>
        <v>709.20345297810957</v>
      </c>
      <c r="L13" s="132" t="str">
        <f t="shared" si="0"/>
        <v>..</v>
      </c>
      <c r="M13" s="50">
        <f t="shared" si="1"/>
        <v>0.16889560477113705</v>
      </c>
      <c r="N13" s="59">
        <f>'A-1'!D12</f>
        <v>70.230999999999995</v>
      </c>
      <c r="O13" s="59">
        <f t="shared" si="2"/>
        <v>20.928258047159172</v>
      </c>
      <c r="P13" s="233">
        <f t="shared" si="3"/>
        <v>18.042394741904673</v>
      </c>
      <c r="Q13" s="332">
        <f t="shared" si="4"/>
        <v>0.33224532411375507</v>
      </c>
      <c r="R13" s="136">
        <f>'A-8'!D12</f>
        <v>88.281000000000006</v>
      </c>
      <c r="S13" s="33">
        <f>'A-11'!D12</f>
        <v>64.082999999999998</v>
      </c>
      <c r="T13" s="33">
        <f t="shared" si="5"/>
        <v>10.158183550174028</v>
      </c>
      <c r="U13" s="332">
        <f t="shared" si="6"/>
        <v>0.684503862690646</v>
      </c>
      <c r="V13" s="136">
        <f>'A-12'!D12</f>
        <v>79.013999999999996</v>
      </c>
    </row>
    <row r="14" spans="1:22">
      <c r="A14" s="5">
        <v>2000</v>
      </c>
      <c r="B14" s="58">
        <f>'A-3'!D13</f>
        <v>2289.8582282400002</v>
      </c>
      <c r="C14" s="58">
        <f>'A-13'!D13</f>
        <v>1081.4797449600001</v>
      </c>
      <c r="D14" s="156" t="s">
        <v>34</v>
      </c>
      <c r="E14" s="149">
        <f>'A-6'!D13</f>
        <v>13222.850234840364</v>
      </c>
      <c r="F14" s="59">
        <f>'A-1'!D41</f>
        <v>49.341000000000001</v>
      </c>
      <c r="G14" s="59">
        <f>'A-1'!D69</f>
        <v>144.64400000000001</v>
      </c>
      <c r="H14" s="59">
        <f>'A-1'!D98</f>
        <v>96.069000000000003</v>
      </c>
      <c r="I14" s="59">
        <f>'A-2'!D13</f>
        <v>102.322</v>
      </c>
      <c r="J14" s="212">
        <f>'A-9'!D13</f>
        <v>130.92099999999999</v>
      </c>
      <c r="K14" s="158">
        <f>'A-7'!D13</f>
        <v>1169.3581653084432</v>
      </c>
      <c r="L14" s="132" t="str">
        <f t="shared" si="0"/>
        <v>..</v>
      </c>
      <c r="M14" s="50">
        <f t="shared" si="1"/>
        <v>0.17317432985866721</v>
      </c>
      <c r="N14" s="59">
        <f>'A-1'!D13</f>
        <v>76.063000000000002</v>
      </c>
      <c r="O14" s="59">
        <f t="shared" si="2"/>
        <v>22.378943220812729</v>
      </c>
      <c r="P14" s="233">
        <f t="shared" si="3"/>
        <v>17.490381437966409</v>
      </c>
      <c r="Q14" s="332">
        <f t="shared" si="4"/>
        <v>0.51066836841127028</v>
      </c>
      <c r="R14" s="136">
        <f>'A-8'!D13</f>
        <v>90.013999999999996</v>
      </c>
      <c r="S14" s="33">
        <f>'A-11'!D13</f>
        <v>67.531999999999996</v>
      </c>
      <c r="T14" s="33">
        <f t="shared" si="5"/>
        <v>10.56937652665116</v>
      </c>
      <c r="U14" s="332">
        <f t="shared" si="6"/>
        <v>1.0812575739471602</v>
      </c>
      <c r="V14" s="136">
        <f>'A-12'!D13</f>
        <v>81.984999999999999</v>
      </c>
    </row>
    <row r="15" spans="1:22">
      <c r="A15" s="5">
        <v>2001</v>
      </c>
      <c r="B15" s="58">
        <f>'A-3'!D14</f>
        <v>2385.23399664</v>
      </c>
      <c r="C15" s="58">
        <f>'A-13'!D14</f>
        <v>1192.68247056</v>
      </c>
      <c r="D15" s="156" t="s">
        <v>34</v>
      </c>
      <c r="E15" s="149">
        <f>'A-6'!D14</f>
        <v>10745.765639593788</v>
      </c>
      <c r="F15" s="59">
        <f>'A-1'!D42</f>
        <v>42.753999999999998</v>
      </c>
      <c r="G15" s="59">
        <f>'A-1'!D70</f>
        <v>129.185</v>
      </c>
      <c r="H15" s="59">
        <f>'A-1'!D99</f>
        <v>99.02</v>
      </c>
      <c r="I15" s="59">
        <f>'A-2'!D14</f>
        <v>101.42</v>
      </c>
      <c r="J15" s="212">
        <f>'A-9'!D14</f>
        <v>128.05199999999999</v>
      </c>
      <c r="K15" s="158">
        <f>'A-7'!D14</f>
        <v>778.30301039998085</v>
      </c>
      <c r="L15" s="132" t="str">
        <f t="shared" si="0"/>
        <v>..</v>
      </c>
      <c r="M15" s="50">
        <f t="shared" si="1"/>
        <v>0.22196966476277688</v>
      </c>
      <c r="N15" s="59">
        <f>'A-1'!D14</f>
        <v>91.436999999999998</v>
      </c>
      <c r="O15" s="59">
        <f t="shared" si="2"/>
        <v>23.518378984815616</v>
      </c>
      <c r="P15" s="233">
        <f t="shared" si="3"/>
        <v>18.627073350201481</v>
      </c>
      <c r="Q15" s="332">
        <f t="shared" si="4"/>
        <v>0.3263004851919562</v>
      </c>
      <c r="R15" s="136">
        <f>'A-8'!D14</f>
        <v>98.159000000000006</v>
      </c>
      <c r="S15" s="33">
        <f>'A-11'!D14</f>
        <v>85.95</v>
      </c>
      <c r="T15" s="33">
        <f t="shared" si="5"/>
        <v>11.759835047919541</v>
      </c>
      <c r="U15" s="332">
        <f t="shared" si="6"/>
        <v>0.65256514588878334</v>
      </c>
      <c r="V15" s="136">
        <f>'A-12'!D14</f>
        <v>96.688000000000002</v>
      </c>
    </row>
    <row r="16" spans="1:22">
      <c r="A16" s="5">
        <v>2002</v>
      </c>
      <c r="B16" s="58">
        <f>'A-3'!D15</f>
        <v>2422.8244462399998</v>
      </c>
      <c r="C16" s="58">
        <f>'A-13'!D15</f>
        <v>1225.2508824000001</v>
      </c>
      <c r="D16" s="156" t="s">
        <v>34</v>
      </c>
      <c r="E16" s="149">
        <f>'A-6'!D15</f>
        <v>10469.500976960391</v>
      </c>
      <c r="F16" s="59">
        <f>'A-1'!D43</f>
        <v>44.091999999999999</v>
      </c>
      <c r="G16" s="59">
        <f>'A-1'!D71</f>
        <v>134.99199999999999</v>
      </c>
      <c r="H16" s="59">
        <f>'A-1'!D100</f>
        <v>100.331</v>
      </c>
      <c r="I16" s="59">
        <f>'A-2'!D15</f>
        <v>101.935</v>
      </c>
      <c r="J16" s="212">
        <f>'A-9'!D15</f>
        <v>128.35300000000001</v>
      </c>
      <c r="K16" s="158">
        <f>'A-7'!D15</f>
        <v>772.37412192784018</v>
      </c>
      <c r="L16" s="132" t="str">
        <f t="shared" si="0"/>
        <v>..</v>
      </c>
      <c r="M16" s="50">
        <f t="shared" si="1"/>
        <v>0.23141737620272118</v>
      </c>
      <c r="N16" s="59">
        <f>'A-1'!D15</f>
        <v>90.058999999999997</v>
      </c>
      <c r="O16" s="59">
        <f t="shared" si="2"/>
        <v>23.768327328591749</v>
      </c>
      <c r="P16" s="233">
        <f t="shared" si="3"/>
        <v>18.876258803767733</v>
      </c>
      <c r="Q16" s="332">
        <f t="shared" si="4"/>
        <v>0.31879079110601416</v>
      </c>
      <c r="R16" s="136">
        <f>'A-8'!D15</f>
        <v>98.271000000000001</v>
      </c>
      <c r="S16" s="33">
        <f>'A-11'!D15</f>
        <v>85.617000000000004</v>
      </c>
      <c r="T16" s="33">
        <f t="shared" si="5"/>
        <v>12.019923307990387</v>
      </c>
      <c r="U16" s="332">
        <f t="shared" si="6"/>
        <v>0.63038038415032782</v>
      </c>
      <c r="V16" s="136">
        <f>'A-12'!D15</f>
        <v>96.866</v>
      </c>
    </row>
    <row r="17" spans="1:22">
      <c r="A17" s="5">
        <v>2003</v>
      </c>
      <c r="B17" s="58">
        <f>'A-3'!D16</f>
        <v>2454.3764299999998</v>
      </c>
      <c r="C17" s="58">
        <f>'A-13'!D16</f>
        <v>1236.67429008</v>
      </c>
      <c r="D17" s="156" t="s">
        <v>34</v>
      </c>
      <c r="E17" s="149">
        <f>'A-6'!D16</f>
        <v>11058.555678296507</v>
      </c>
      <c r="F17" s="59">
        <f>'A-1'!D44</f>
        <v>42.314999999999998</v>
      </c>
      <c r="G17" s="59">
        <f>'A-1'!D72</f>
        <v>129.51300000000001</v>
      </c>
      <c r="H17" s="59">
        <f>'A-1'!D101</f>
        <v>100.301</v>
      </c>
      <c r="I17" s="59">
        <f>'A-2'!D16</f>
        <v>102.636</v>
      </c>
      <c r="J17" s="212">
        <f>'A-9'!D16</f>
        <v>130.59</v>
      </c>
      <c r="K17" s="158">
        <f>'A-7'!D16</f>
        <v>750.44952771746262</v>
      </c>
      <c r="L17" s="132" t="str">
        <f t="shared" si="0"/>
        <v>..</v>
      </c>
      <c r="M17" s="50">
        <f t="shared" si="1"/>
        <v>0.22194366980644251</v>
      </c>
      <c r="N17" s="59">
        <f>'A-1'!D16</f>
        <v>95.063000000000002</v>
      </c>
      <c r="O17" s="59">
        <f t="shared" si="2"/>
        <v>23.913406894267119</v>
      </c>
      <c r="P17" s="233">
        <f t="shared" si="3"/>
        <v>18.79452048395742</v>
      </c>
      <c r="Q17" s="332">
        <f t="shared" si="4"/>
        <v>0.30575975166020586</v>
      </c>
      <c r="R17" s="136">
        <f>'A-8'!D16</f>
        <v>99.721999999999994</v>
      </c>
      <c r="S17" s="33">
        <f>'A-11'!D16</f>
        <v>90.045000000000002</v>
      </c>
      <c r="T17" s="33">
        <f t="shared" si="5"/>
        <v>12.04912788962937</v>
      </c>
      <c r="U17" s="332">
        <f t="shared" si="6"/>
        <v>0.60682876141050557</v>
      </c>
      <c r="V17" s="136">
        <f>'A-12'!D16</f>
        <v>99.525000000000006</v>
      </c>
    </row>
    <row r="18" spans="1:22">
      <c r="A18" s="5">
        <v>2004</v>
      </c>
      <c r="B18" s="58">
        <f>'A-3'!D17</f>
        <v>2434.90137792</v>
      </c>
      <c r="C18" s="58">
        <f>'A-13'!D17</f>
        <v>1245.4705267200002</v>
      </c>
      <c r="D18" s="156" t="s">
        <v>34</v>
      </c>
      <c r="E18" s="149">
        <f>'A-6'!D17</f>
        <v>11256.456806817547</v>
      </c>
      <c r="F18" s="59">
        <f>'A-1'!D45</f>
        <v>41.328000000000003</v>
      </c>
      <c r="G18" s="59">
        <f>'A-1'!D73</f>
        <v>125.967</v>
      </c>
      <c r="H18" s="59">
        <f>'A-1'!D102</f>
        <v>99.885999999999996</v>
      </c>
      <c r="I18" s="59">
        <f>'A-2'!D17</f>
        <v>103.523</v>
      </c>
      <c r="J18" s="212">
        <f>'A-9'!D17</f>
        <v>127.36199999999999</v>
      </c>
      <c r="K18" s="158">
        <f>'A-7'!D17</f>
        <v>871.39910272545831</v>
      </c>
      <c r="L18" s="132" t="str">
        <f t="shared" si="0"/>
        <v>..</v>
      </c>
      <c r="M18" s="50">
        <f t="shared" si="1"/>
        <v>0.21631152854824495</v>
      </c>
      <c r="N18" s="59">
        <f>'A-1'!D17</f>
        <v>96.563000000000002</v>
      </c>
      <c r="O18" s="59">
        <f t="shared" si="2"/>
        <v>23.52039042454334</v>
      </c>
      <c r="P18" s="233">
        <f t="shared" si="3"/>
        <v>19.117958087341595</v>
      </c>
      <c r="Q18" s="332">
        <f t="shared" si="4"/>
        <v>0.35787860265200794</v>
      </c>
      <c r="R18" s="136">
        <f>'A-8'!D17</f>
        <v>100.649</v>
      </c>
      <c r="S18" s="33">
        <f>'A-11'!D17</f>
        <v>92.852000000000004</v>
      </c>
      <c r="T18" s="33">
        <f t="shared" si="5"/>
        <v>12.030858135100415</v>
      </c>
      <c r="U18" s="332">
        <f t="shared" si="6"/>
        <v>0.69965453539902311</v>
      </c>
      <c r="V18" s="136">
        <f>'A-12'!D17</f>
        <v>101.27</v>
      </c>
    </row>
    <row r="19" spans="1:22">
      <c r="A19" s="5">
        <v>2005</v>
      </c>
      <c r="B19" s="58">
        <f>'A-3'!D18</f>
        <v>2242.3502983199996</v>
      </c>
      <c r="C19" s="58">
        <f>'A-13'!D18</f>
        <v>1181.1952449600001</v>
      </c>
      <c r="D19" s="157" t="str">
        <f>'A-5'!E3</f>
        <v>..</v>
      </c>
      <c r="E19" s="149">
        <f>'A-6'!D18</f>
        <v>8960.0067986774247</v>
      </c>
      <c r="F19" s="59">
        <f>'A-1'!D46</f>
        <v>43.503</v>
      </c>
      <c r="G19" s="59">
        <f>'A-1'!D74</f>
        <v>133.197</v>
      </c>
      <c r="H19" s="59">
        <f>'A-1'!D103</f>
        <v>100.33799999999999</v>
      </c>
      <c r="I19" s="59">
        <f>'A-2'!D18</f>
        <v>103.212</v>
      </c>
      <c r="J19" s="212">
        <f>'A-9'!D18</f>
        <v>113.429</v>
      </c>
      <c r="K19" s="158">
        <f>'A-7'!D18</f>
        <v>775.4004345912233</v>
      </c>
      <c r="L19" s="132" t="str">
        <f t="shared" si="0"/>
        <v>..</v>
      </c>
      <c r="M19" s="50">
        <f t="shared" si="1"/>
        <v>0.25026212018622462</v>
      </c>
      <c r="N19" s="59">
        <f>'A-1'!D18</f>
        <v>84.48</v>
      </c>
      <c r="O19" s="59">
        <f t="shared" si="2"/>
        <v>21.725674323915818</v>
      </c>
      <c r="P19" s="233">
        <f t="shared" si="3"/>
        <v>19.768756652355215</v>
      </c>
      <c r="Q19" s="332">
        <f t="shared" si="4"/>
        <v>0.34579808300788872</v>
      </c>
      <c r="R19" s="136">
        <f>'A-8'!D18</f>
        <v>96.387</v>
      </c>
      <c r="S19" s="33">
        <f>'A-11'!D18</f>
        <v>83.656999999999996</v>
      </c>
      <c r="T19" s="33">
        <f t="shared" si="5"/>
        <v>11.444359618648996</v>
      </c>
      <c r="U19" s="332">
        <f t="shared" si="6"/>
        <v>0.65645407725755056</v>
      </c>
      <c r="V19" s="136">
        <f>'A-12'!D18</f>
        <v>93.320999999999998</v>
      </c>
    </row>
    <row r="20" spans="1:22">
      <c r="A20" s="5">
        <v>2006</v>
      </c>
      <c r="B20" s="58">
        <f>'A-3'!D19</f>
        <v>2198.0815454399999</v>
      </c>
      <c r="C20" s="58">
        <f>'A-13'!D19</f>
        <v>1178.78080032</v>
      </c>
      <c r="D20" s="157" t="str">
        <f>'A-5'!E4</f>
        <v>..</v>
      </c>
      <c r="E20" s="149">
        <f>'A-6'!D19</f>
        <v>7538.1735229608248</v>
      </c>
      <c r="F20" s="59">
        <f>'A-1'!D47</f>
        <v>40.905000000000001</v>
      </c>
      <c r="G20" s="59">
        <f>'A-1'!D75</f>
        <v>123.819</v>
      </c>
      <c r="H20" s="59">
        <f>'A-1'!D104</f>
        <v>99.195999999999998</v>
      </c>
      <c r="I20" s="59">
        <f>'A-2'!D19</f>
        <v>101.63800000000001</v>
      </c>
      <c r="J20" s="212">
        <f>'A-9'!D19</f>
        <v>108.95099999999999</v>
      </c>
      <c r="K20" s="158">
        <f>'A-7'!D19</f>
        <v>561.77362368682645</v>
      </c>
      <c r="L20" s="132" t="str">
        <f t="shared" si="0"/>
        <v>..</v>
      </c>
      <c r="M20" s="50">
        <f t="shared" si="1"/>
        <v>0.29159338648079342</v>
      </c>
      <c r="N20" s="59">
        <f>'A-1'!D19</f>
        <v>88.070999999999998</v>
      </c>
      <c r="O20" s="59">
        <f t="shared" si="2"/>
        <v>21.62657220173557</v>
      </c>
      <c r="P20" s="233">
        <f t="shared" si="3"/>
        <v>20.174955213261008</v>
      </c>
      <c r="Q20" s="332">
        <f t="shared" si="4"/>
        <v>0.25557451444521984</v>
      </c>
      <c r="R20" s="136">
        <f>'A-8'!D19</f>
        <v>98.748999999999995</v>
      </c>
      <c r="S20" s="33">
        <f>'A-11'!D19</f>
        <v>88.787000000000006</v>
      </c>
      <c r="T20" s="33">
        <f t="shared" si="5"/>
        <v>11.597835458391547</v>
      </c>
      <c r="U20" s="332">
        <f t="shared" si="6"/>
        <v>0.47657174559877757</v>
      </c>
      <c r="V20" s="136">
        <f>'A-12'!D19</f>
        <v>97.658000000000001</v>
      </c>
    </row>
    <row r="21" spans="1:22">
      <c r="A21" s="5">
        <v>2007</v>
      </c>
      <c r="B21" s="58">
        <f>'A-3'!D20</f>
        <v>1999.492</v>
      </c>
      <c r="C21" s="58">
        <f>'A-13'!D20</f>
        <v>1063.6320000000001</v>
      </c>
      <c r="D21" s="157" t="str">
        <f>'A-5'!E5</f>
        <v>..</v>
      </c>
      <c r="E21" s="149">
        <f>'A-6'!D20</f>
        <v>7435.2383722200157</v>
      </c>
      <c r="F21" s="59">
        <f>'A-1'!D48</f>
        <v>32.771000000000001</v>
      </c>
      <c r="G21" s="59">
        <f>'A-1'!D76</f>
        <v>100</v>
      </c>
      <c r="H21" s="59">
        <f>'A-1'!D105</f>
        <v>100</v>
      </c>
      <c r="I21" s="59">
        <f>'A-2'!D20</f>
        <v>100</v>
      </c>
      <c r="J21" s="212">
        <f>'A-9'!D20</f>
        <v>100</v>
      </c>
      <c r="K21" s="158">
        <f>'A-7'!D20</f>
        <v>546.33333283516959</v>
      </c>
      <c r="L21" s="132" t="str">
        <f t="shared" si="0"/>
        <v>..</v>
      </c>
      <c r="M21" s="50">
        <f t="shared" si="1"/>
        <v>0.26892103519782529</v>
      </c>
      <c r="N21" s="59">
        <f>'A-1'!D20</f>
        <v>100</v>
      </c>
      <c r="O21" s="59">
        <f t="shared" si="2"/>
        <v>19.99492</v>
      </c>
      <c r="P21" s="233">
        <f t="shared" si="3"/>
        <v>19.99492</v>
      </c>
      <c r="Q21" s="332">
        <f t="shared" si="4"/>
        <v>0.27323606837895303</v>
      </c>
      <c r="R21" s="136">
        <f>'A-8'!D20</f>
        <v>100</v>
      </c>
      <c r="S21" s="33">
        <f>'A-11'!D20</f>
        <v>100</v>
      </c>
      <c r="T21" s="33">
        <f t="shared" si="5"/>
        <v>10.636320000000001</v>
      </c>
      <c r="U21" s="332">
        <f t="shared" si="6"/>
        <v>0.51364883045561771</v>
      </c>
      <c r="V21" s="136">
        <f>'A-12'!D20</f>
        <v>100</v>
      </c>
    </row>
    <row r="22" spans="1:22">
      <c r="A22" s="5">
        <v>2008</v>
      </c>
      <c r="B22" s="58">
        <f>'A-3'!D21</f>
        <v>1987.31509372</v>
      </c>
      <c r="C22" s="58">
        <f>'A-13'!D21</f>
        <v>1106.61336912</v>
      </c>
      <c r="D22" s="157" t="str">
        <f>'A-5'!E6</f>
        <v>..</v>
      </c>
      <c r="E22" s="149">
        <f>'A-6'!D21</f>
        <v>7383.4387479762499</v>
      </c>
      <c r="F22" s="59">
        <f>'A-1'!D49</f>
        <v>31.085000000000001</v>
      </c>
      <c r="G22" s="59">
        <f>'A-1'!D77</f>
        <v>97.185000000000002</v>
      </c>
      <c r="H22" s="59">
        <f>'A-1'!D106</f>
        <v>102.45699999999999</v>
      </c>
      <c r="I22" s="59">
        <f>'A-2'!D21</f>
        <v>98.177000000000007</v>
      </c>
      <c r="J22" s="212">
        <f>'A-9'!D21</f>
        <v>94.593999999999994</v>
      </c>
      <c r="K22" s="158">
        <f>'A-7'!D21</f>
        <v>545.66625916870396</v>
      </c>
      <c r="L22" s="132" t="str">
        <f t="shared" si="0"/>
        <v>..</v>
      </c>
      <c r="M22" s="50">
        <f t="shared" si="1"/>
        <v>0.26915847229919926</v>
      </c>
      <c r="N22" s="59">
        <f>'A-1'!D21</f>
        <v>104.782</v>
      </c>
      <c r="O22" s="59">
        <f t="shared" si="2"/>
        <v>20.242165616386728</v>
      </c>
      <c r="P22" s="233">
        <f t="shared" si="3"/>
        <v>21.008891618073029</v>
      </c>
      <c r="Q22" s="332">
        <f t="shared" si="4"/>
        <v>0.27457460615733886</v>
      </c>
      <c r="R22" s="136">
        <f>'A-8'!D21</f>
        <v>103.377</v>
      </c>
      <c r="S22" s="33">
        <f>'A-11'!D21</f>
        <v>109.685</v>
      </c>
      <c r="T22" s="33">
        <f t="shared" si="5"/>
        <v>11.271615236969962</v>
      </c>
      <c r="U22" s="332">
        <f t="shared" si="6"/>
        <v>0.49309566863685023</v>
      </c>
      <c r="V22" s="136">
        <f>'A-12'!D21</f>
        <v>106.57</v>
      </c>
    </row>
    <row r="23" spans="1:22">
      <c r="A23" s="5">
        <v>2009</v>
      </c>
      <c r="B23" s="58">
        <f>'A-3'!D22</f>
        <v>1882.8816265600001</v>
      </c>
      <c r="C23" s="58">
        <f>'A-13'!D22</f>
        <v>1076.3849476800001</v>
      </c>
      <c r="D23" s="157" t="str">
        <f>'A-5'!E7</f>
        <v>..</v>
      </c>
      <c r="E23" s="149">
        <f>'A-6'!D22</f>
        <v>7332</v>
      </c>
      <c r="F23" s="59">
        <f>'A-1'!D50</f>
        <v>26.574999999999999</v>
      </c>
      <c r="G23" s="59">
        <f>'A-1'!D78</f>
        <v>84.373000000000005</v>
      </c>
      <c r="H23" s="59">
        <f>'A-1'!D107</f>
        <v>104.04600000000001</v>
      </c>
      <c r="I23" s="59">
        <f>'A-2'!D22</f>
        <v>95.375</v>
      </c>
      <c r="J23" s="212">
        <f>'A-9'!D22</f>
        <v>87.191999999999993</v>
      </c>
      <c r="K23" s="158">
        <f>'A-7'!D22</f>
        <v>545</v>
      </c>
      <c r="L23" s="132" t="str">
        <f t="shared" si="0"/>
        <v>..</v>
      </c>
      <c r="M23" s="50">
        <f t="shared" si="1"/>
        <v>0.25680327694489907</v>
      </c>
      <c r="N23" s="59">
        <f>'A-1'!D22</f>
        <v>116.124</v>
      </c>
      <c r="O23" s="59">
        <f t="shared" si="2"/>
        <v>19.741878129069462</v>
      </c>
      <c r="P23" s="233">
        <f t="shared" si="3"/>
        <v>21.594660365171119</v>
      </c>
      <c r="Q23" s="332">
        <f t="shared" si="4"/>
        <v>0.28944995389630934</v>
      </c>
      <c r="R23" s="136">
        <f>'A-8'!D22</f>
        <v>106.551</v>
      </c>
      <c r="S23" s="33">
        <f>'A-11'!D22</f>
        <v>124.794</v>
      </c>
      <c r="T23" s="33">
        <f t="shared" si="5"/>
        <v>11.285818586422019</v>
      </c>
      <c r="U23" s="332">
        <f t="shared" si="6"/>
        <v>0.50632443455723963</v>
      </c>
      <c r="V23" s="136">
        <f>'A-12'!D22</f>
        <v>113.06100000000001</v>
      </c>
    </row>
    <row r="24" spans="1:22">
      <c r="A24" s="5">
        <v>2010</v>
      </c>
      <c r="B24" s="58">
        <f>'A-3'!D23</f>
        <v>2048.3995743199998</v>
      </c>
      <c r="C24" s="58">
        <f>'A-13'!D23</f>
        <v>1141.2345907200001</v>
      </c>
      <c r="D24" s="157" t="str">
        <f>'A-5'!E8</f>
        <v>..</v>
      </c>
      <c r="E24" s="149">
        <f>'A-6'!D23</f>
        <v>8486</v>
      </c>
      <c r="F24" s="59">
        <f>'A-1'!D51</f>
        <v>29.145</v>
      </c>
      <c r="G24" s="59">
        <f>'A-1'!D79</f>
        <v>90.637</v>
      </c>
      <c r="H24" s="59">
        <f>'A-1'!D108</f>
        <v>101.91200000000001</v>
      </c>
      <c r="I24" s="59">
        <f>'A-2'!D23</f>
        <v>93.262</v>
      </c>
      <c r="J24" s="212">
        <f>'A-9'!D23</f>
        <v>97.402000000000001</v>
      </c>
      <c r="K24" s="158">
        <f>'A-7'!D23</f>
        <v>633</v>
      </c>
      <c r="L24" s="132" t="str">
        <f t="shared" si="0"/>
        <v>..</v>
      </c>
      <c r="M24" s="50">
        <f t="shared" si="1"/>
        <v>0.24138576176290358</v>
      </c>
      <c r="N24" s="59">
        <f>'A-1'!D23</f>
        <v>115.191</v>
      </c>
      <c r="O24" s="59">
        <f t="shared" si="2"/>
        <v>21.963925010400803</v>
      </c>
      <c r="P24" s="233">
        <f t="shared" si="3"/>
        <v>21.030364615921641</v>
      </c>
      <c r="Q24" s="332">
        <f t="shared" si="4"/>
        <v>0.30902173967212176</v>
      </c>
      <c r="R24" s="136">
        <f>'A-8'!D23</f>
        <v>108.628</v>
      </c>
      <c r="S24" s="33">
        <f>'A-11'!D23</f>
        <v>120.64400000000001</v>
      </c>
      <c r="T24" s="33">
        <f t="shared" si="5"/>
        <v>12.23686593382085</v>
      </c>
      <c r="U24" s="332">
        <f t="shared" si="6"/>
        <v>0.55466247268288893</v>
      </c>
      <c r="V24" s="136">
        <f>'A-12'!D23</f>
        <v>117.16</v>
      </c>
    </row>
    <row r="25" spans="1:22">
      <c r="A25" s="5">
        <v>2011</v>
      </c>
      <c r="B25" s="58">
        <f>'A-3'!D24</f>
        <v>2023.1259954399998</v>
      </c>
      <c r="C25" s="58">
        <f>'A-13'!D24</f>
        <v>1114.78206288</v>
      </c>
      <c r="D25" s="157" t="str">
        <f>'A-5'!E9</f>
        <v>..</v>
      </c>
      <c r="E25" s="149">
        <f>'A-6'!D24</f>
        <v>8608</v>
      </c>
      <c r="F25" s="59">
        <f>'A-1'!D52</f>
        <v>28.056000000000001</v>
      </c>
      <c r="G25" s="59">
        <f>'A-1'!D80</f>
        <v>87.677000000000007</v>
      </c>
      <c r="H25" s="59">
        <f>'A-1'!D109</f>
        <v>102.41200000000001</v>
      </c>
      <c r="I25" s="59">
        <f>'A-2'!D24</f>
        <v>90.441999999999993</v>
      </c>
      <c r="J25" s="212">
        <f>'A-9'!D24</f>
        <v>97.388999999999996</v>
      </c>
      <c r="K25" s="158">
        <f>'A-7'!D24</f>
        <v>644</v>
      </c>
      <c r="L25" s="132" t="str">
        <f t="shared" si="0"/>
        <v>..</v>
      </c>
      <c r="M25" s="50">
        <f t="shared" si="1"/>
        <v>0.23502857753717468</v>
      </c>
      <c r="N25" s="59">
        <f>'A-1'!D24</f>
        <v>118.187</v>
      </c>
      <c r="O25" s="59">
        <f t="shared" si="2"/>
        <v>22.369319513500365</v>
      </c>
      <c r="P25" s="233">
        <f t="shared" si="3"/>
        <v>20.773660222817771</v>
      </c>
      <c r="Q25" s="332">
        <f t="shared" si="4"/>
        <v>0.31831927494952661</v>
      </c>
      <c r="R25" s="136">
        <f>'A-8'!D24</f>
        <v>109.086</v>
      </c>
      <c r="S25" s="33">
        <f>'A-11'!D24</f>
        <v>122.423</v>
      </c>
      <c r="T25" s="33">
        <f t="shared" si="5"/>
        <v>12.325933337166362</v>
      </c>
      <c r="U25" s="332">
        <f t="shared" si="6"/>
        <v>0.57769139049138341</v>
      </c>
      <c r="V25" s="136">
        <f>'A-12'!D24</f>
        <v>118.148</v>
      </c>
    </row>
    <row r="26" spans="1:22">
      <c r="A26" s="5">
        <v>2012</v>
      </c>
      <c r="B26" s="58">
        <f>'A-3'!D25</f>
        <v>2031.7837957999998</v>
      </c>
      <c r="C26" s="58">
        <f>'A-13'!D25</f>
        <v>1134.07634736</v>
      </c>
      <c r="D26" s="157" t="str">
        <f>'A-5'!E10</f>
        <v>..</v>
      </c>
      <c r="E26" s="149">
        <f>'A-6'!D25</f>
        <v>7962</v>
      </c>
      <c r="F26" s="59">
        <f>'A-1'!D53</f>
        <v>30.146999999999998</v>
      </c>
      <c r="G26" s="59">
        <f>'A-1'!D81</f>
        <v>94.516000000000005</v>
      </c>
      <c r="H26" s="59">
        <f>'A-1'!D110</f>
        <v>102.742</v>
      </c>
      <c r="I26" s="59">
        <f>'A-2'!D25</f>
        <v>87.673000000000002</v>
      </c>
      <c r="J26" s="212">
        <f>'A-9'!D25</f>
        <v>96.296000000000006</v>
      </c>
      <c r="K26" s="158">
        <f>'A-7'!D25</f>
        <v>593</v>
      </c>
      <c r="L26" s="132" t="str">
        <f t="shared" si="0"/>
        <v>..</v>
      </c>
      <c r="M26" s="50">
        <f t="shared" si="1"/>
        <v>0.25518510371765885</v>
      </c>
      <c r="N26" s="59">
        <f>'A-1'!D25</f>
        <v>110.459</v>
      </c>
      <c r="O26" s="59">
        <f t="shared" si="2"/>
        <v>23.174566808481515</v>
      </c>
      <c r="P26" s="233">
        <f t="shared" si="3"/>
        <v>21.099358185179028</v>
      </c>
      <c r="Q26" s="332">
        <f t="shared" si="4"/>
        <v>0.29186176266678543</v>
      </c>
      <c r="R26" s="136">
        <f>'A-8'!D25</f>
        <v>109.139</v>
      </c>
      <c r="S26" s="33">
        <f>'A-11'!D25</f>
        <v>115.902</v>
      </c>
      <c r="T26" s="33">
        <f t="shared" si="5"/>
        <v>12.935297609982548</v>
      </c>
      <c r="U26" s="332">
        <f t="shared" si="6"/>
        <v>0.52289248548427636</v>
      </c>
      <c r="V26" s="136">
        <f>'A-12'!D25</f>
        <v>118.134</v>
      </c>
    </row>
    <row r="27" spans="1:22">
      <c r="A27" s="5">
        <v>2013</v>
      </c>
      <c r="B27" s="62" t="s">
        <v>34</v>
      </c>
      <c r="C27" s="62" t="s">
        <v>34</v>
      </c>
      <c r="D27" s="157" t="str">
        <f>'A-5'!E11</f>
        <v>..</v>
      </c>
      <c r="E27" s="149">
        <f>'A-6'!D26</f>
        <v>8248</v>
      </c>
      <c r="F27" s="60" t="s">
        <v>34</v>
      </c>
      <c r="G27" s="60" t="s">
        <v>34</v>
      </c>
      <c r="H27" s="60" t="s">
        <v>34</v>
      </c>
      <c r="I27" s="60" t="s">
        <v>34</v>
      </c>
      <c r="J27" s="212" t="str">
        <f>'A-9'!D26</f>
        <v>..</v>
      </c>
      <c r="K27" s="158">
        <f>'A-7'!D26</f>
        <v>620</v>
      </c>
      <c r="L27" s="132" t="str">
        <f>IFERROR($B27/D27,"..")</f>
        <v>..</v>
      </c>
      <c r="M27" s="165" t="s">
        <v>34</v>
      </c>
      <c r="N27" s="60" t="s">
        <v>34</v>
      </c>
      <c r="O27" s="59" t="str">
        <f t="shared" si="2"/>
        <v>..</v>
      </c>
      <c r="P27" s="233" t="str">
        <f t="shared" si="3"/>
        <v>..</v>
      </c>
      <c r="Q27" s="332" t="s">
        <v>34</v>
      </c>
      <c r="R27" s="137" t="str">
        <f>'A-8'!F26</f>
        <v>..</v>
      </c>
      <c r="S27" s="33" t="s">
        <v>34</v>
      </c>
      <c r="T27" s="33" t="str">
        <f t="shared" si="5"/>
        <v>..</v>
      </c>
      <c r="U27" s="69" t="s">
        <v>34</v>
      </c>
      <c r="V27" s="136" t="str">
        <f>'A-8'!J26</f>
        <v>..</v>
      </c>
    </row>
    <row r="28" spans="1:22">
      <c r="A28" s="1"/>
      <c r="B28" s="43"/>
      <c r="C28" s="138"/>
      <c r="D28" s="152"/>
      <c r="E28" s="159"/>
      <c r="F28" s="46"/>
      <c r="G28" s="46"/>
      <c r="H28" s="46"/>
      <c r="I28" s="46"/>
      <c r="J28" s="207"/>
      <c r="K28" s="138"/>
      <c r="L28" s="133"/>
      <c r="M28" s="50"/>
      <c r="N28" s="46"/>
      <c r="O28" s="46"/>
      <c r="P28" s="229"/>
      <c r="Q28" s="50"/>
      <c r="R28" s="138"/>
      <c r="S28" s="143"/>
      <c r="T28" s="143"/>
      <c r="U28" s="143"/>
      <c r="V28" s="5"/>
    </row>
    <row r="29" spans="1:22" ht="45">
      <c r="A29" s="51" t="s">
        <v>147</v>
      </c>
      <c r="B29" s="43"/>
      <c r="C29" s="138"/>
      <c r="D29" s="152"/>
      <c r="E29" s="159"/>
      <c r="F29" s="46"/>
      <c r="G29" s="46"/>
      <c r="H29" s="46"/>
      <c r="I29" s="46"/>
      <c r="J29" s="207"/>
      <c r="K29" s="138"/>
      <c r="L29" s="133"/>
      <c r="M29" s="50"/>
      <c r="N29" s="46"/>
      <c r="O29" s="46"/>
      <c r="P29" s="229"/>
      <c r="Q29" s="50"/>
      <c r="R29" s="138"/>
      <c r="S29" s="46"/>
      <c r="T29" s="46"/>
      <c r="U29" s="50"/>
      <c r="V29" s="138"/>
    </row>
    <row r="30" spans="1:22">
      <c r="A30" s="39" t="s">
        <v>121</v>
      </c>
      <c r="B30" s="47">
        <f t="shared" ref="B30:C30" si="7">IFERROR(100*((B26/B4)^(1/22)-1),"-")</f>
        <v>-0.94467842334791108</v>
      </c>
      <c r="C30" s="47">
        <f t="shared" si="7"/>
        <v>-1.838833754829694</v>
      </c>
      <c r="D30" s="134" t="str">
        <f t="shared" ref="D30:V30" si="8">IFERROR(100*((D26/D4)^(1/22)-1),"-")</f>
        <v>-</v>
      </c>
      <c r="E30" s="148">
        <f t="shared" si="8"/>
        <v>1.2677934679477421</v>
      </c>
      <c r="F30" s="148">
        <f t="shared" si="8"/>
        <v>-3.3401112485876183</v>
      </c>
      <c r="G30" s="148">
        <f t="shared" si="8"/>
        <v>-3.0743670143026702</v>
      </c>
      <c r="H30" s="148">
        <f>IFERROR(100*((H26/H4)^(1/22)-1),"-")</f>
        <v>0.27492625442522289</v>
      </c>
      <c r="I30" s="148">
        <f t="shared" si="8"/>
        <v>-1.4221107916269848</v>
      </c>
      <c r="J30" s="148">
        <f t="shared" ref="J30" si="9">IFERROR(100*((J26/J4)^(1/22)-1),"-")</f>
        <v>0.60246108654116171</v>
      </c>
      <c r="K30" s="139">
        <f t="shared" si="8"/>
        <v>-1.1115790888296173</v>
      </c>
      <c r="L30" s="134" t="str">
        <f t="shared" si="8"/>
        <v>-</v>
      </c>
      <c r="M30" s="148">
        <f t="shared" si="8"/>
        <v>-2.1847734758790094</v>
      </c>
      <c r="N30" s="148">
        <f t="shared" si="8"/>
        <v>2.4781768987778507</v>
      </c>
      <c r="O30" s="148">
        <f t="shared" si="8"/>
        <v>0.48431993433120102</v>
      </c>
      <c r="P30" s="241">
        <f t="shared" ref="P30" si="10">IFERROR(100*((P26/P4)^(1/22)-1),"-")</f>
        <v>-1.5378744149789458</v>
      </c>
      <c r="Q30" s="148">
        <f t="shared" si="8"/>
        <v>-0.16849237660852001</v>
      </c>
      <c r="R30" s="139">
        <f t="shared" si="8"/>
        <v>0.16251105905786822</v>
      </c>
      <c r="S30" s="148">
        <f t="shared" si="8"/>
        <v>1.5531296855111787</v>
      </c>
      <c r="T30" s="148">
        <f t="shared" si="8"/>
        <v>-0.42273471926533857</v>
      </c>
      <c r="U30" s="148">
        <f t="shared" si="8"/>
        <v>0.74087818413206552</v>
      </c>
      <c r="V30" s="139">
        <f t="shared" si="8"/>
        <v>0.5460053320232694</v>
      </c>
    </row>
    <row r="31" spans="1:22">
      <c r="A31" s="39" t="s">
        <v>197</v>
      </c>
      <c r="B31" s="47">
        <f t="shared" ref="B31:C31" si="11">IFERROR(100*((B26/B19)^(1/7)-1),"-")</f>
        <v>-1.3988444169102054</v>
      </c>
      <c r="C31" s="47">
        <f t="shared" si="11"/>
        <v>-0.57985966535996081</v>
      </c>
      <c r="D31" s="134" t="str">
        <f t="shared" ref="D31:V31" si="12">IFERROR(100*((D26/D19)^(1/7)-1),"-")</f>
        <v>-</v>
      </c>
      <c r="E31" s="148">
        <f t="shared" si="12"/>
        <v>-1.6728605300419752</v>
      </c>
      <c r="F31" s="148">
        <f t="shared" si="12"/>
        <v>-5.1043262960393188</v>
      </c>
      <c r="G31" s="148">
        <f t="shared" si="12"/>
        <v>-4.7827045828624293</v>
      </c>
      <c r="H31" s="148">
        <f>IFERROR(100*((H26/H19)^(1/7)-1),"-")</f>
        <v>0.33880844608478178</v>
      </c>
      <c r="I31" s="148">
        <f t="shared" si="12"/>
        <v>-2.3040579903987113</v>
      </c>
      <c r="J31" s="148">
        <f t="shared" ref="J31" si="13">IFERROR(100*((J26/J19)^(1/7)-1),"-")</f>
        <v>-2.3121408554328093</v>
      </c>
      <c r="K31" s="139">
        <f t="shared" si="12"/>
        <v>-3.7587541852213913</v>
      </c>
      <c r="L31" s="134" t="str">
        <f t="shared" si="12"/>
        <v>-</v>
      </c>
      <c r="M31" s="148">
        <f t="shared" si="12"/>
        <v>0.27867800752556793</v>
      </c>
      <c r="N31" s="148">
        <f t="shared" si="12"/>
        <v>3.9047291399251449</v>
      </c>
      <c r="O31" s="148">
        <f t="shared" si="12"/>
        <v>0.92656210162704866</v>
      </c>
      <c r="P31" s="241">
        <f t="shared" ref="P31" si="14">IFERROR(100*((P26/P19)^(1/7)-1),"-")</f>
        <v>0.93491294263192692</v>
      </c>
      <c r="Q31" s="148">
        <f t="shared" si="12"/>
        <v>-2.3933895646106484</v>
      </c>
      <c r="R31" s="139">
        <f t="shared" si="12"/>
        <v>1.790860726624488</v>
      </c>
      <c r="S31" s="148">
        <f t="shared" si="12"/>
        <v>4.7675888640563491</v>
      </c>
      <c r="T31" s="148">
        <f t="shared" si="12"/>
        <v>1.7648617635206421</v>
      </c>
      <c r="U31" s="148">
        <f t="shared" si="12"/>
        <v>-3.1974351566609438</v>
      </c>
      <c r="V31" s="139">
        <f t="shared" si="12"/>
        <v>3.425572177637326</v>
      </c>
    </row>
    <row r="32" spans="1:22" ht="15" customHeight="1">
      <c r="A32" s="1"/>
      <c r="B32" s="43"/>
      <c r="C32" s="138"/>
      <c r="D32" s="135"/>
      <c r="E32" s="46"/>
      <c r="F32" s="46"/>
      <c r="G32" s="46"/>
      <c r="H32" s="46"/>
      <c r="I32" s="46"/>
      <c r="J32" s="207"/>
      <c r="K32" s="138"/>
      <c r="L32" s="135"/>
      <c r="M32" s="46"/>
      <c r="N32" s="46"/>
      <c r="O32" s="46"/>
      <c r="P32" s="229"/>
      <c r="Q32" s="46"/>
      <c r="R32" s="138"/>
      <c r="S32" s="46"/>
      <c r="T32" s="46"/>
      <c r="U32" s="46"/>
      <c r="V32" s="138"/>
    </row>
    <row r="33" spans="1:22" ht="30">
      <c r="A33" s="51" t="s">
        <v>122</v>
      </c>
      <c r="B33" s="43"/>
      <c r="C33" s="138"/>
      <c r="D33" s="135"/>
      <c r="E33" s="46"/>
      <c r="F33" s="46"/>
      <c r="G33" s="46"/>
      <c r="H33" s="46"/>
      <c r="I33" s="46"/>
      <c r="J33" s="207"/>
      <c r="K33" s="138"/>
      <c r="L33" s="135"/>
      <c r="M33" s="46"/>
      <c r="N33" s="46"/>
      <c r="O33" s="46"/>
      <c r="P33" s="229"/>
      <c r="Q33" s="46"/>
      <c r="R33" s="138"/>
      <c r="S33" s="46"/>
      <c r="T33" s="46"/>
      <c r="U33" s="46"/>
      <c r="V33" s="138"/>
    </row>
    <row r="34" spans="1:22">
      <c r="A34" s="39" t="s">
        <v>121</v>
      </c>
      <c r="B34" s="47">
        <f>IFERROR((B26-B4)/B4*100,"-")</f>
        <v>-18.845637798294106</v>
      </c>
      <c r="C34" s="47">
        <f>IFERROR((C26-C4)/C4*100,"-")</f>
        <v>-33.522663507699981</v>
      </c>
      <c r="D34" s="134" t="str">
        <f t="shared" ref="D34:V34" si="15">IFERROR((D26-D4)/D4*100,"-")</f>
        <v>-</v>
      </c>
      <c r="E34" s="148">
        <f t="shared" si="15"/>
        <v>31.937921630223165</v>
      </c>
      <c r="F34" s="148">
        <f t="shared" si="15"/>
        <v>-52.639268545574517</v>
      </c>
      <c r="G34" s="148">
        <f t="shared" si="15"/>
        <v>-49.690475810272048</v>
      </c>
      <c r="H34" s="148">
        <f>IFERROR((H26-H4)/H4*100,"-")</f>
        <v>6.2262200165426034</v>
      </c>
      <c r="I34" s="148">
        <f t="shared" si="15"/>
        <v>-27.029164031028397</v>
      </c>
      <c r="J34" s="148">
        <f t="shared" ref="J34" si="16">IFERROR((J26-J4)/J4*100,"-")</f>
        <v>14.127239973452168</v>
      </c>
      <c r="K34" s="139">
        <f t="shared" si="15"/>
        <v>-21.801265802614228</v>
      </c>
      <c r="L34" s="134" t="str">
        <f t="shared" si="15"/>
        <v>-</v>
      </c>
      <c r="M34" s="148">
        <f t="shared" si="15"/>
        <v>-38.490495227631534</v>
      </c>
      <c r="N34" s="148">
        <f t="shared" si="15"/>
        <v>71.352558832198326</v>
      </c>
      <c r="O34" s="148">
        <f t="shared" si="15"/>
        <v>11.214790298159754</v>
      </c>
      <c r="P34" s="241">
        <f t="shared" ref="P34" si="17">IFERROR((P26-P4)/P4*100,"-")</f>
        <v>-28.891330220038867</v>
      </c>
      <c r="Q34" s="148">
        <f t="shared" si="15"/>
        <v>-3.64198291272875</v>
      </c>
      <c r="R34" s="139">
        <f t="shared" si="15"/>
        <v>3.6369161230284197</v>
      </c>
      <c r="S34" s="148">
        <f t="shared" si="15"/>
        <v>40.363072675087516</v>
      </c>
      <c r="T34" s="148">
        <f t="shared" si="15"/>
        <v>-8.8987598818694202</v>
      </c>
      <c r="U34" s="148">
        <f t="shared" si="15"/>
        <v>17.632171088027</v>
      </c>
      <c r="V34" s="139">
        <f t="shared" si="15"/>
        <v>12.726509346641606</v>
      </c>
    </row>
    <row r="35" spans="1:22">
      <c r="A35" s="39" t="s">
        <v>197</v>
      </c>
      <c r="B35" s="47">
        <f>IFERROR((B26-B19)/B19*100,"-")</f>
        <v>-9.3904374654468228</v>
      </c>
      <c r="C35" s="47">
        <f>IFERROR((C26-C19)/C19*100,"-")</f>
        <v>-3.989086292130791</v>
      </c>
      <c r="D35" s="134" t="str">
        <f t="shared" ref="D35:V35" si="18">IFERROR((D26-D19)/D19*100,"-")</f>
        <v>-</v>
      </c>
      <c r="E35" s="148">
        <f t="shared" si="18"/>
        <v>-11.138460283587499</v>
      </c>
      <c r="F35" s="148">
        <f t="shared" si="18"/>
        <v>-30.701330942693613</v>
      </c>
      <c r="G35" s="148">
        <f t="shared" si="18"/>
        <v>-29.040443853840546</v>
      </c>
      <c r="H35" s="148">
        <f>IFERROR((H26-H19)/H19*100,"-")</f>
        <v>2.3959018517411259</v>
      </c>
      <c r="I35" s="148">
        <f t="shared" si="18"/>
        <v>-15.055419912413287</v>
      </c>
      <c r="J35" s="148">
        <f t="shared" ref="J35" si="19">IFERROR((J26-J19)/J19*100,"-")</f>
        <v>-15.104602879334205</v>
      </c>
      <c r="K35" s="139">
        <f t="shared" si="18"/>
        <v>-23.523385653940394</v>
      </c>
      <c r="L35" s="134" t="str">
        <f t="shared" si="18"/>
        <v>-</v>
      </c>
      <c r="M35" s="148">
        <f t="shared" si="18"/>
        <v>1.9671309136879922</v>
      </c>
      <c r="N35" s="148">
        <f t="shared" si="18"/>
        <v>30.751657196969695</v>
      </c>
      <c r="O35" s="148">
        <f t="shared" si="18"/>
        <v>6.6690334346526718</v>
      </c>
      <c r="P35" s="241">
        <f t="shared" ref="P35" si="20">IFERROR((P26-P19)/P19*100,"-")</f>
        <v>6.7308306547710366</v>
      </c>
      <c r="Q35" s="148">
        <f t="shared" si="18"/>
        <v>-15.597634281816664</v>
      </c>
      <c r="R35" s="139">
        <f t="shared" si="18"/>
        <v>13.229999896251565</v>
      </c>
      <c r="S35" s="148">
        <f t="shared" si="18"/>
        <v>38.544293962250627</v>
      </c>
      <c r="T35" s="148">
        <f t="shared" si="18"/>
        <v>13.027710077408051</v>
      </c>
      <c r="U35" s="148">
        <f t="shared" si="18"/>
        <v>-20.345915487531229</v>
      </c>
      <c r="V35" s="139">
        <f t="shared" si="18"/>
        <v>26.588870672195974</v>
      </c>
    </row>
    <row r="36" spans="1:22" s="318" customFormat="1">
      <c r="A36" s="327"/>
      <c r="B36" s="328"/>
      <c r="C36" s="328"/>
      <c r="D36" s="335"/>
      <c r="E36" s="335"/>
      <c r="F36" s="335"/>
      <c r="G36" s="335"/>
      <c r="H36" s="335"/>
      <c r="I36" s="335"/>
      <c r="J36" s="335"/>
      <c r="K36" s="335"/>
      <c r="L36" s="335"/>
      <c r="M36" s="335"/>
      <c r="N36" s="335"/>
      <c r="O36" s="335"/>
      <c r="P36" s="335"/>
      <c r="Q36" s="335"/>
      <c r="R36" s="335"/>
      <c r="S36" s="335"/>
      <c r="T36" s="335"/>
      <c r="U36" s="335"/>
      <c r="V36" s="335"/>
    </row>
    <row r="37" spans="1:22">
      <c r="A37" s="39"/>
      <c r="B37" s="359"/>
      <c r="C37" s="359"/>
      <c r="D37" s="359"/>
      <c r="E37" s="359"/>
      <c r="F37" s="359"/>
      <c r="G37" s="13"/>
      <c r="H37" s="13"/>
      <c r="I37" s="13"/>
      <c r="J37" s="197"/>
      <c r="K37" s="33"/>
      <c r="L37" s="33"/>
      <c r="M37" s="2"/>
      <c r="N37" s="13"/>
      <c r="O37" s="2"/>
      <c r="P37" s="226"/>
      <c r="Q37" s="39"/>
      <c r="R37" s="33"/>
    </row>
    <row r="38" spans="1:22">
      <c r="A38" s="1"/>
      <c r="B38" s="34" t="s">
        <v>113</v>
      </c>
    </row>
    <row r="39" spans="1:22">
      <c r="A39" s="1"/>
      <c r="B39" s="348" t="s">
        <v>118</v>
      </c>
      <c r="C39" s="348"/>
      <c r="D39" s="348"/>
      <c r="E39" s="348"/>
      <c r="F39" s="348"/>
      <c r="G39" s="348"/>
      <c r="H39" s="348"/>
      <c r="I39" s="348"/>
      <c r="J39" s="348"/>
      <c r="K39" s="348"/>
      <c r="L39" s="348"/>
      <c r="M39" s="348"/>
      <c r="N39" s="348"/>
    </row>
    <row r="40" spans="1:22">
      <c r="B40" s="348"/>
      <c r="C40" s="348"/>
      <c r="D40" s="348"/>
      <c r="E40" s="348"/>
      <c r="F40" s="348"/>
      <c r="G40" s="348"/>
      <c r="H40" s="348"/>
      <c r="I40" s="348"/>
      <c r="J40" s="348"/>
      <c r="K40" s="348"/>
      <c r="L40" s="348"/>
      <c r="M40" s="348"/>
      <c r="N40" s="348"/>
    </row>
    <row r="41" spans="1:22">
      <c r="B41" s="349" t="s">
        <v>117</v>
      </c>
      <c r="C41" s="349"/>
      <c r="D41" s="349"/>
      <c r="E41" s="349"/>
      <c r="F41" s="349"/>
      <c r="G41" s="349"/>
      <c r="H41" s="349"/>
      <c r="I41" s="349"/>
      <c r="J41" s="349"/>
      <c r="K41" s="349"/>
      <c r="L41" s="349"/>
      <c r="M41" s="349"/>
      <c r="N41" s="349"/>
    </row>
    <row r="42" spans="1:22">
      <c r="B42" s="349"/>
      <c r="C42" s="349"/>
      <c r="D42" s="349"/>
      <c r="E42" s="349"/>
      <c r="F42" s="349"/>
      <c r="G42" s="349"/>
      <c r="H42" s="349"/>
      <c r="I42" s="349"/>
      <c r="J42" s="349"/>
      <c r="K42" s="349"/>
      <c r="L42" s="349"/>
      <c r="M42" s="349"/>
      <c r="N42" s="349"/>
    </row>
    <row r="43" spans="1:22">
      <c r="B43" s="34" t="s">
        <v>116</v>
      </c>
    </row>
    <row r="44" spans="1:22">
      <c r="B44" s="345" t="s">
        <v>120</v>
      </c>
      <c r="C44" s="345"/>
      <c r="D44" s="345"/>
      <c r="E44" s="345"/>
      <c r="F44" s="345"/>
      <c r="G44" s="345"/>
      <c r="H44" s="345"/>
      <c r="I44" s="345"/>
      <c r="J44" s="345"/>
      <c r="K44" s="345"/>
      <c r="L44" s="345"/>
      <c r="M44" s="345"/>
      <c r="N44" s="345"/>
    </row>
    <row r="45" spans="1:22">
      <c r="B45" s="345"/>
      <c r="C45" s="345"/>
      <c r="D45" s="345"/>
      <c r="E45" s="345"/>
      <c r="F45" s="345"/>
      <c r="G45" s="345"/>
      <c r="H45" s="345"/>
      <c r="I45" s="345"/>
      <c r="J45" s="345"/>
      <c r="K45" s="345"/>
      <c r="L45" s="345"/>
      <c r="M45" s="345"/>
      <c r="N45" s="345"/>
    </row>
    <row r="46" spans="1:22" ht="45.75" customHeight="1">
      <c r="B46" s="345" t="s">
        <v>294</v>
      </c>
      <c r="C46" s="345"/>
      <c r="D46" s="345"/>
      <c r="E46" s="345"/>
      <c r="F46" s="345"/>
      <c r="G46" s="345"/>
      <c r="H46" s="345"/>
      <c r="I46" s="345"/>
      <c r="J46" s="345"/>
      <c r="K46" s="345"/>
      <c r="L46" s="345"/>
      <c r="M46" s="345"/>
      <c r="N46" s="345"/>
    </row>
    <row r="47" spans="1:22">
      <c r="B47" s="345" t="s">
        <v>406</v>
      </c>
      <c r="C47" s="345"/>
      <c r="D47" s="345"/>
      <c r="E47" s="345"/>
      <c r="F47" s="345"/>
      <c r="G47" s="345"/>
      <c r="H47" s="345"/>
      <c r="I47" s="345"/>
      <c r="J47" s="345"/>
      <c r="K47" s="67"/>
      <c r="L47" s="67"/>
      <c r="M47" s="67"/>
      <c r="N47" s="67"/>
    </row>
    <row r="48" spans="1:22">
      <c r="B48" s="313" t="s">
        <v>415</v>
      </c>
      <c r="D48" s="67"/>
      <c r="E48" s="67"/>
      <c r="F48" s="67"/>
      <c r="G48" s="67"/>
      <c r="H48" s="67"/>
      <c r="I48" s="67"/>
      <c r="J48" s="214"/>
    </row>
  </sheetData>
  <mergeCells count="12">
    <mergeCell ref="S2:V2"/>
    <mergeCell ref="B37:F37"/>
    <mergeCell ref="B47:J47"/>
    <mergeCell ref="B46:N46"/>
    <mergeCell ref="B44:N45"/>
    <mergeCell ref="B1:R1"/>
    <mergeCell ref="B39:N40"/>
    <mergeCell ref="B41:N42"/>
    <mergeCell ref="C2:C3"/>
    <mergeCell ref="B2:B3"/>
    <mergeCell ref="D2:K2"/>
    <mergeCell ref="L2:R2"/>
  </mergeCells>
  <pageMargins left="0.70866141732283472" right="0.70866141732283472" top="0.74803149606299213" bottom="0.74803149606299213" header="0.31496062992125984" footer="0.31496062992125984"/>
  <pageSetup paperSize="5" scale="65" orientation="landscape" horizontalDpi="0" verticalDpi="0" r:id="rId1"/>
</worksheet>
</file>

<file path=xl/worksheets/sheet7.xml><?xml version="1.0" encoding="utf-8"?>
<worksheet xmlns="http://schemas.openxmlformats.org/spreadsheetml/2006/main" xmlns:r="http://schemas.openxmlformats.org/officeDocument/2006/relationships">
  <dimension ref="A1:V50"/>
  <sheetViews>
    <sheetView workbookViewId="0">
      <pane xSplit="1" ySplit="3" topLeftCell="I13" activePane="bottomRight" state="frozen"/>
      <selection activeCell="A35" sqref="A35"/>
      <selection pane="topRight" activeCell="A35" sqref="A35"/>
      <selection pane="bottomLeft" activeCell="A35" sqref="A35"/>
      <selection pane="bottomRight" activeCell="U4" sqref="U4:U26"/>
    </sheetView>
  </sheetViews>
  <sheetFormatPr defaultColWidth="9.140625" defaultRowHeight="15"/>
  <cols>
    <col min="1" max="1" width="14.85546875" style="34" customWidth="1"/>
    <col min="2" max="2" width="13.28515625" style="34" customWidth="1"/>
    <col min="3" max="3" width="13.28515625" style="163" customWidth="1"/>
    <col min="4" max="4" width="15" style="34" customWidth="1"/>
    <col min="5" max="5" width="14.5703125" style="34" customWidth="1"/>
    <col min="6" max="6" width="15.140625" style="34" customWidth="1"/>
    <col min="7" max="7" width="15.7109375" style="34" customWidth="1"/>
    <col min="8" max="8" width="15.7109375" style="184" customWidth="1"/>
    <col min="9" max="9" width="14.85546875" style="34" customWidth="1"/>
    <col min="10" max="10" width="14.85546875" style="192" customWidth="1"/>
    <col min="11" max="11" width="15" style="34" customWidth="1"/>
    <col min="12" max="12" width="14" style="34" customWidth="1"/>
    <col min="13" max="13" width="17.5703125" style="34" customWidth="1"/>
    <col min="14" max="14" width="16.28515625" style="34" customWidth="1"/>
    <col min="15" max="15" width="16.5703125" style="34" customWidth="1"/>
    <col min="16" max="16" width="16.5703125" style="224" customWidth="1"/>
    <col min="17" max="17" width="22.140625" style="34" customWidth="1"/>
    <col min="18" max="18" width="14.140625" style="34" customWidth="1"/>
    <col min="19" max="19" width="12.42578125" style="34" customWidth="1"/>
    <col min="20" max="20" width="11.85546875" style="34" customWidth="1"/>
    <col min="21" max="21" width="10.5703125" style="34" customWidth="1"/>
    <col min="22" max="22" width="17.42578125" style="34" customWidth="1"/>
    <col min="23" max="16384" width="9.140625" style="34"/>
  </cols>
  <sheetData>
    <row r="1" spans="1:22" ht="44.25" customHeight="1">
      <c r="A1" s="22" t="s">
        <v>139</v>
      </c>
      <c r="B1" s="347" t="s">
        <v>11</v>
      </c>
      <c r="C1" s="346"/>
      <c r="D1" s="346"/>
      <c r="E1" s="346"/>
      <c r="F1" s="346"/>
      <c r="G1" s="346"/>
      <c r="H1" s="346"/>
      <c r="I1" s="346"/>
      <c r="J1" s="346"/>
      <c r="K1" s="346"/>
      <c r="L1" s="346"/>
      <c r="M1" s="346"/>
      <c r="N1" s="346"/>
      <c r="O1" s="346"/>
      <c r="P1" s="346"/>
      <c r="Q1" s="346"/>
      <c r="R1" s="346"/>
    </row>
    <row r="2" spans="1:22" s="163" customFormat="1" ht="44.25" customHeight="1">
      <c r="A2" s="22"/>
      <c r="B2" s="351" t="s">
        <v>84</v>
      </c>
      <c r="C2" s="355" t="s">
        <v>292</v>
      </c>
      <c r="D2" s="347" t="s">
        <v>288</v>
      </c>
      <c r="E2" s="346"/>
      <c r="F2" s="346"/>
      <c r="G2" s="346"/>
      <c r="H2" s="346"/>
      <c r="I2" s="346"/>
      <c r="J2" s="346"/>
      <c r="K2" s="350"/>
      <c r="L2" s="347" t="s">
        <v>321</v>
      </c>
      <c r="M2" s="346"/>
      <c r="N2" s="346"/>
      <c r="O2" s="346"/>
      <c r="P2" s="346"/>
      <c r="Q2" s="346"/>
      <c r="R2" s="350"/>
      <c r="S2" s="347" t="s">
        <v>322</v>
      </c>
      <c r="T2" s="346"/>
      <c r="U2" s="346"/>
      <c r="V2" s="350"/>
    </row>
    <row r="3" spans="1:22" ht="92.25" customHeight="1">
      <c r="A3" s="14"/>
      <c r="B3" s="352"/>
      <c r="C3" s="356"/>
      <c r="D3" s="7" t="s">
        <v>83</v>
      </c>
      <c r="E3" s="15" t="s">
        <v>112</v>
      </c>
      <c r="F3" s="7" t="s">
        <v>93</v>
      </c>
      <c r="G3" s="7" t="s">
        <v>94</v>
      </c>
      <c r="H3" s="7" t="s">
        <v>115</v>
      </c>
      <c r="I3" s="7" t="s">
        <v>114</v>
      </c>
      <c r="J3" s="196" t="s">
        <v>400</v>
      </c>
      <c r="K3" s="11" t="s">
        <v>109</v>
      </c>
      <c r="L3" s="131" t="s">
        <v>130</v>
      </c>
      <c r="M3" s="49" t="s">
        <v>87</v>
      </c>
      <c r="N3" s="7" t="s">
        <v>110</v>
      </c>
      <c r="O3" s="7" t="s">
        <v>111</v>
      </c>
      <c r="P3" s="236" t="s">
        <v>403</v>
      </c>
      <c r="Q3" s="227" t="s">
        <v>405</v>
      </c>
      <c r="R3" s="11" t="s">
        <v>119</v>
      </c>
      <c r="S3" s="7" t="s">
        <v>88</v>
      </c>
      <c r="T3" s="7" t="s">
        <v>97</v>
      </c>
      <c r="U3" s="323" t="s">
        <v>431</v>
      </c>
      <c r="V3" s="11" t="s">
        <v>295</v>
      </c>
    </row>
    <row r="4" spans="1:22" ht="15" customHeight="1">
      <c r="A4" s="5">
        <v>1990</v>
      </c>
      <c r="B4" s="58">
        <f>'A-3'!E3</f>
        <v>1582.0967273700001</v>
      </c>
      <c r="C4" s="146">
        <f>'A-13'!E3</f>
        <v>1100.1250572000001</v>
      </c>
      <c r="D4" s="53" t="s">
        <v>34</v>
      </c>
      <c r="E4" s="57">
        <f>'A-6'!E3</f>
        <v>4423.2970130935746</v>
      </c>
      <c r="F4" s="58">
        <f>'A-1'!E31</f>
        <v>37.451999999999998</v>
      </c>
      <c r="G4" s="58">
        <f>'A-1'!E59</f>
        <v>62.320999999999998</v>
      </c>
      <c r="H4" s="59">
        <f>'A-1'!E88</f>
        <v>91.436000000000007</v>
      </c>
      <c r="I4" s="59">
        <f>'A-2'!E3</f>
        <v>38.363999999999997</v>
      </c>
      <c r="J4" s="212">
        <f>'A-9'!E3</f>
        <v>38.731999999999999</v>
      </c>
      <c r="K4" s="158">
        <f>'A-7'!E3</f>
        <v>216.51121217397653</v>
      </c>
      <c r="L4" s="132" t="str">
        <f t="shared" ref="L4:L26" si="0">IFERROR($B4/D4,"..")</f>
        <v>..</v>
      </c>
      <c r="M4" s="50">
        <f t="shared" ref="M4:M26" si="1">IFERROR($B4/E4,"..")</f>
        <v>0.35767363635920751</v>
      </c>
      <c r="N4" s="59">
        <f>'A-1'!E3</f>
        <v>78.873999999999995</v>
      </c>
      <c r="O4" s="59">
        <f>IFERROR(B4/I4,"..")</f>
        <v>41.239097262277141</v>
      </c>
      <c r="P4" s="233">
        <f>IFERROR(B4/J4,"..")</f>
        <v>40.847276860735313</v>
      </c>
      <c r="Q4" s="69">
        <f>K4/B4</f>
        <v>0.13685080591367771</v>
      </c>
      <c r="R4" s="136">
        <f>'A-8'!E3</f>
        <v>109.26</v>
      </c>
      <c r="S4" s="33">
        <f>'A-11'!E3</f>
        <v>99.944000000000003</v>
      </c>
      <c r="T4" s="33">
        <f>IFERROR(C4/I4,"..")</f>
        <v>28.675973756646862</v>
      </c>
      <c r="U4" s="69">
        <f>K4/C4</f>
        <v>0.19680600015150396</v>
      </c>
      <c r="V4" s="136">
        <f>'A-12'!E3</f>
        <v>116.227</v>
      </c>
    </row>
    <row r="5" spans="1:22">
      <c r="A5" s="5">
        <v>1991</v>
      </c>
      <c r="B5" s="58">
        <f>'A-3'!E4</f>
        <v>1538.5411709700004</v>
      </c>
      <c r="C5" s="136">
        <f>'A-13'!E4</f>
        <v>996.97622072999991</v>
      </c>
      <c r="D5" s="53" t="s">
        <v>34</v>
      </c>
      <c r="E5" s="57">
        <f>'A-6'!E4</f>
        <v>3785.4598218307133</v>
      </c>
      <c r="F5" s="58">
        <f>'A-1'!E32</f>
        <v>39.597000000000001</v>
      </c>
      <c r="G5" s="58">
        <f>'A-1'!E60</f>
        <v>66.698999999999998</v>
      </c>
      <c r="H5" s="59">
        <f>'A-1'!E89</f>
        <v>92.558999999999997</v>
      </c>
      <c r="I5" s="59">
        <f>'A-2'!E4</f>
        <v>35.393000000000001</v>
      </c>
      <c r="J5" s="212">
        <f>'A-9'!E4</f>
        <v>41.66</v>
      </c>
      <c r="K5" s="158">
        <f>'A-7'!E4</f>
        <v>410.61183342906941</v>
      </c>
      <c r="L5" s="132" t="str">
        <f t="shared" si="0"/>
        <v>..</v>
      </c>
      <c r="M5" s="50">
        <f t="shared" si="1"/>
        <v>0.40643442101729549</v>
      </c>
      <c r="N5" s="59">
        <f>'A-1'!E4</f>
        <v>72.548000000000002</v>
      </c>
      <c r="O5" s="59">
        <f t="shared" ref="O5:O27" si="2">IFERROR(B5/I5,"..")</f>
        <v>43.470210803548731</v>
      </c>
      <c r="P5" s="233">
        <f t="shared" ref="P5:P27" si="3">IFERROR(B5/J5,"..")</f>
        <v>36.930897046807502</v>
      </c>
      <c r="Q5" s="235">
        <f t="shared" ref="Q5:Q26" si="4">K5/B5</f>
        <v>0.2668838775176825</v>
      </c>
      <c r="R5" s="136">
        <f>'A-8'!E4</f>
        <v>100.066</v>
      </c>
      <c r="S5" s="33">
        <f>'A-11'!E4</f>
        <v>85.667000000000002</v>
      </c>
      <c r="T5" s="33">
        <f t="shared" ref="T5:T27" si="5">IFERROR(C5/I5,"..")</f>
        <v>28.168740166982168</v>
      </c>
      <c r="U5" s="332">
        <f t="shared" ref="U5:U26" si="6">K5/C5</f>
        <v>0.41185719868866449</v>
      </c>
      <c r="V5" s="136">
        <f>'A-12'!E4</f>
        <v>100.08199999999999</v>
      </c>
    </row>
    <row r="6" spans="1:22" ht="15" customHeight="1">
      <c r="A6" s="5">
        <v>1992</v>
      </c>
      <c r="B6" s="58">
        <f>'A-3'!E5</f>
        <v>1516.8811104899999</v>
      </c>
      <c r="C6" s="136">
        <f>'A-13'!E5</f>
        <v>996.03953175000004</v>
      </c>
      <c r="D6" s="53" t="s">
        <v>34</v>
      </c>
      <c r="E6" s="57">
        <f>'A-6'!E5</f>
        <v>3966.100429882601</v>
      </c>
      <c r="F6" s="58">
        <f>'A-1'!E33</f>
        <v>39.183</v>
      </c>
      <c r="G6" s="58">
        <f>'A-1'!E61</f>
        <v>65.997</v>
      </c>
      <c r="H6" s="59">
        <f>'A-1'!E90</f>
        <v>92.551000000000002</v>
      </c>
      <c r="I6" s="59">
        <f>'A-2'!E5</f>
        <v>34.555</v>
      </c>
      <c r="J6" s="212">
        <f>'A-9'!E5</f>
        <v>40.298000000000002</v>
      </c>
      <c r="K6" s="158">
        <f>'A-7'!E5</f>
        <v>150.67679543212253</v>
      </c>
      <c r="L6" s="132" t="str">
        <f t="shared" si="0"/>
        <v>..</v>
      </c>
      <c r="M6" s="50">
        <f t="shared" si="1"/>
        <v>0.38246159856695822</v>
      </c>
      <c r="N6" s="59">
        <f>'A-1'!E5</f>
        <v>72.281999999999996</v>
      </c>
      <c r="O6" s="59">
        <f t="shared" si="2"/>
        <v>43.897586759947906</v>
      </c>
      <c r="P6" s="233">
        <f t="shared" si="3"/>
        <v>37.64159785820636</v>
      </c>
      <c r="Q6" s="235">
        <f t="shared" si="4"/>
        <v>9.933329276112432E-2</v>
      </c>
      <c r="R6" s="136">
        <f>'A-8'!E5</f>
        <v>100.706</v>
      </c>
      <c r="S6" s="33">
        <f>'A-11'!E5</f>
        <v>86.49</v>
      </c>
      <c r="T6" s="33">
        <f t="shared" si="5"/>
        <v>28.824758551584431</v>
      </c>
      <c r="U6" s="332">
        <f t="shared" si="6"/>
        <v>0.15127591890593908</v>
      </c>
      <c r="V6" s="136">
        <f>'A-12'!E5</f>
        <v>101.194</v>
      </c>
    </row>
    <row r="7" spans="1:22">
      <c r="A7" s="5">
        <v>1993</v>
      </c>
      <c r="B7" s="58">
        <f>'A-3'!E6</f>
        <v>1526.5633929600001</v>
      </c>
      <c r="C7" s="136">
        <f>'A-13'!E6</f>
        <v>993.18101537999996</v>
      </c>
      <c r="D7" s="53" t="s">
        <v>34</v>
      </c>
      <c r="E7" s="57">
        <f>'A-6'!E6</f>
        <v>4056.4207339085447</v>
      </c>
      <c r="F7" s="58">
        <f>'A-1'!E34</f>
        <v>43.350999999999999</v>
      </c>
      <c r="G7" s="58">
        <f>'A-1'!E62</f>
        <v>73.680999999999997</v>
      </c>
      <c r="H7" s="59">
        <f>'A-1'!E91</f>
        <v>93.391999999999996</v>
      </c>
      <c r="I7" s="59">
        <f>'A-2'!E6</f>
        <v>35.725999999999999</v>
      </c>
      <c r="J7" s="212">
        <f>'A-9'!E6</f>
        <v>41.104999999999997</v>
      </c>
      <c r="K7" s="158">
        <f>'A-7'!E6</f>
        <v>467.74670855025551</v>
      </c>
      <c r="L7" s="132" t="str">
        <f t="shared" si="0"/>
        <v>..</v>
      </c>
      <c r="M7" s="50">
        <f t="shared" si="1"/>
        <v>0.37633260775912841</v>
      </c>
      <c r="N7" s="59">
        <f>'A-1'!E6</f>
        <v>65.748999999999995</v>
      </c>
      <c r="O7" s="59">
        <f t="shared" si="2"/>
        <v>42.729759641717521</v>
      </c>
      <c r="P7" s="233">
        <f t="shared" si="3"/>
        <v>37.138143606860481</v>
      </c>
      <c r="Q7" s="235">
        <f t="shared" si="4"/>
        <v>0.30640503414882536</v>
      </c>
      <c r="R7" s="136">
        <f>'A-8'!E6</f>
        <v>94.488</v>
      </c>
      <c r="S7" s="33">
        <f>'A-11'!E6</f>
        <v>77.948999999999998</v>
      </c>
      <c r="T7" s="33">
        <f t="shared" si="5"/>
        <v>27.799950047024577</v>
      </c>
      <c r="U7" s="332">
        <f t="shared" si="6"/>
        <v>0.47095816503428778</v>
      </c>
      <c r="V7" s="136">
        <f>'A-12'!E6</f>
        <v>91.058000000000007</v>
      </c>
    </row>
    <row r="8" spans="1:22" ht="15" customHeight="1">
      <c r="A8" s="5">
        <v>1994</v>
      </c>
      <c r="B8" s="58">
        <f>'A-3'!E7</f>
        <v>1628.7423739200003</v>
      </c>
      <c r="C8" s="136">
        <f>'A-13'!E7</f>
        <v>1047.73507356</v>
      </c>
      <c r="D8" s="53" t="s">
        <v>34</v>
      </c>
      <c r="E8" s="57">
        <f>'A-6'!E7</f>
        <v>4756.6029137910837</v>
      </c>
      <c r="F8" s="58">
        <f>'A-1'!E35</f>
        <v>50.274000000000001</v>
      </c>
      <c r="G8" s="58">
        <f>'A-1'!E63</f>
        <v>86.037000000000006</v>
      </c>
      <c r="H8" s="59">
        <f>'A-1'!E92</f>
        <v>94.036000000000001</v>
      </c>
      <c r="I8" s="59">
        <f>'A-2'!E7</f>
        <v>38.847000000000001</v>
      </c>
      <c r="J8" s="212">
        <f>'A-9'!E7</f>
        <v>44.603000000000002</v>
      </c>
      <c r="K8" s="158">
        <f>'A-7'!E7</f>
        <v>160.79583425096857</v>
      </c>
      <c r="L8" s="132" t="str">
        <f t="shared" si="0"/>
        <v>..</v>
      </c>
      <c r="M8" s="50">
        <f t="shared" si="1"/>
        <v>0.34241714169532567</v>
      </c>
      <c r="N8" s="59">
        <f>'A-1'!E7</f>
        <v>60.49</v>
      </c>
      <c r="O8" s="59">
        <f t="shared" si="2"/>
        <v>41.927108243107583</v>
      </c>
      <c r="P8" s="233">
        <f t="shared" si="3"/>
        <v>36.51643104544538</v>
      </c>
      <c r="Q8" s="235">
        <f t="shared" si="4"/>
        <v>9.8723921490401684E-2</v>
      </c>
      <c r="R8" s="136">
        <f>'A-8'!E7</f>
        <v>89.129000000000005</v>
      </c>
      <c r="S8" s="33">
        <f>'A-11'!E7</f>
        <v>70.908000000000001</v>
      </c>
      <c r="T8" s="33">
        <f t="shared" si="5"/>
        <v>26.970810450227816</v>
      </c>
      <c r="U8" s="332">
        <f t="shared" si="6"/>
        <v>0.1534699355864986</v>
      </c>
      <c r="V8" s="136">
        <f>'A-12'!E7</f>
        <v>82.798000000000002</v>
      </c>
    </row>
    <row r="9" spans="1:22">
      <c r="A9" s="5">
        <v>1995</v>
      </c>
      <c r="B9" s="58">
        <f>'A-3'!E8</f>
        <v>1597.6060369800002</v>
      </c>
      <c r="C9" s="136">
        <f>'A-13'!E8</f>
        <v>1011.3657014400001</v>
      </c>
      <c r="D9" s="53" t="s">
        <v>34</v>
      </c>
      <c r="E9" s="57">
        <f>'A-6'!E8</f>
        <v>4409.7090027533877</v>
      </c>
      <c r="F9" s="58">
        <f>'A-1'!E36</f>
        <v>45.512</v>
      </c>
      <c r="G9" s="58">
        <f>'A-1'!E64</f>
        <v>78.034999999999997</v>
      </c>
      <c r="H9" s="59">
        <f>'A-1'!E93</f>
        <v>94.213999999999999</v>
      </c>
      <c r="I9" s="59">
        <f>'A-2'!E8</f>
        <v>39.171999999999997</v>
      </c>
      <c r="J9" s="212">
        <f>'A-9'!E8</f>
        <v>44.820999999999998</v>
      </c>
      <c r="K9" s="158">
        <f>'A-7'!E8</f>
        <v>645.1438850623523</v>
      </c>
      <c r="L9" s="132" t="str">
        <f t="shared" si="0"/>
        <v>..</v>
      </c>
      <c r="M9" s="50">
        <f t="shared" si="1"/>
        <v>0.36229284879851881</v>
      </c>
      <c r="N9" s="59">
        <f>'A-1'!E8</f>
        <v>65.540999999999997</v>
      </c>
      <c r="O9" s="59">
        <f t="shared" si="2"/>
        <v>40.78438775094456</v>
      </c>
      <c r="P9" s="233">
        <f t="shared" si="3"/>
        <v>35.64414084870932</v>
      </c>
      <c r="Q9" s="235">
        <f t="shared" si="4"/>
        <v>0.403819133208764</v>
      </c>
      <c r="R9" s="136">
        <f>'A-8'!E8</f>
        <v>92.206000000000003</v>
      </c>
      <c r="S9" s="33">
        <f>'A-11'!E8</f>
        <v>75.608000000000004</v>
      </c>
      <c r="T9" s="33">
        <f t="shared" si="5"/>
        <v>25.818587292964366</v>
      </c>
      <c r="U9" s="332">
        <f t="shared" si="6"/>
        <v>0.63789377486678178</v>
      </c>
      <c r="V9" s="136">
        <f>'A-12'!E8</f>
        <v>87.256</v>
      </c>
    </row>
    <row r="10" spans="1:22" ht="15" customHeight="1">
      <c r="A10" s="5">
        <v>1996</v>
      </c>
      <c r="B10" s="58">
        <f>'A-3'!E9</f>
        <v>1691.4859186799999</v>
      </c>
      <c r="C10" s="136">
        <f>'A-13'!E9</f>
        <v>1010.2352147399999</v>
      </c>
      <c r="D10" s="53" t="s">
        <v>34</v>
      </c>
      <c r="E10" s="57">
        <f>'A-6'!E9</f>
        <v>4379.3358031694415</v>
      </c>
      <c r="F10" s="58">
        <f>'A-1'!E37</f>
        <v>44.564999999999998</v>
      </c>
      <c r="G10" s="58">
        <f>'A-1'!E65</f>
        <v>76.701999999999998</v>
      </c>
      <c r="H10" s="59">
        <f>'A-1'!E94</f>
        <v>94.570999999999998</v>
      </c>
      <c r="I10" s="59">
        <f>'A-2'!E9</f>
        <v>40.584000000000003</v>
      </c>
      <c r="J10" s="212">
        <f>'A-9'!E9</f>
        <v>51.517000000000003</v>
      </c>
      <c r="K10" s="158">
        <f>'A-7'!E9</f>
        <v>144.5138964956887</v>
      </c>
      <c r="L10" s="132" t="str">
        <f t="shared" si="0"/>
        <v>..</v>
      </c>
      <c r="M10" s="50">
        <f t="shared" si="1"/>
        <v>0.38624257072404145</v>
      </c>
      <c r="N10" s="59">
        <f>'A-1'!E9</f>
        <v>70.866</v>
      </c>
      <c r="O10" s="59">
        <f t="shared" si="2"/>
        <v>41.678639825547009</v>
      </c>
      <c r="P10" s="233">
        <f t="shared" si="3"/>
        <v>32.833548511753399</v>
      </c>
      <c r="Q10" s="235">
        <f t="shared" si="4"/>
        <v>8.5436062399185858E-2</v>
      </c>
      <c r="R10" s="136">
        <f>'A-8'!E9</f>
        <v>93.135999999999996</v>
      </c>
      <c r="S10" s="33">
        <f>'A-11'!E9</f>
        <v>77.128</v>
      </c>
      <c r="T10" s="33">
        <f t="shared" si="5"/>
        <v>24.892450589887638</v>
      </c>
      <c r="U10" s="332">
        <f t="shared" si="6"/>
        <v>0.14304975156986746</v>
      </c>
      <c r="V10" s="136">
        <f>'A-12'!E9</f>
        <v>88.204999999999998</v>
      </c>
    </row>
    <row r="11" spans="1:22">
      <c r="A11" s="5">
        <v>1997</v>
      </c>
      <c r="B11" s="58">
        <f>'A-3'!E10</f>
        <v>1891.8709075499999</v>
      </c>
      <c r="C11" s="136">
        <f>'A-13'!E10</f>
        <v>1140.54803163</v>
      </c>
      <c r="D11" s="53" t="s">
        <v>34</v>
      </c>
      <c r="E11" s="57">
        <f>'A-6'!E10</f>
        <v>3989.279976933507</v>
      </c>
      <c r="F11" s="58">
        <f>'A-1'!E38</f>
        <v>40.17</v>
      </c>
      <c r="G11" s="58">
        <f>'A-1'!E66</f>
        <v>68.381</v>
      </c>
      <c r="H11" s="59">
        <f>'A-1'!E95</f>
        <v>93.537999999999997</v>
      </c>
      <c r="I11" s="59">
        <f>'A-2'!E10</f>
        <v>44.883000000000003</v>
      </c>
      <c r="J11" s="212">
        <f>'A-9'!E10</f>
        <v>56.857999999999997</v>
      </c>
      <c r="K11" s="158">
        <f>'A-7'!E10</f>
        <v>638.42368207252161</v>
      </c>
      <c r="L11" s="132" t="str">
        <f t="shared" si="0"/>
        <v>..</v>
      </c>
      <c r="M11" s="50">
        <f t="shared" si="1"/>
        <v>0.47423868930960555</v>
      </c>
      <c r="N11" s="59">
        <f>'A-1'!E10</f>
        <v>87.935000000000002</v>
      </c>
      <c r="O11" s="59">
        <f t="shared" si="2"/>
        <v>42.151168762114828</v>
      </c>
      <c r="P11" s="233">
        <f t="shared" si="3"/>
        <v>33.273609827113155</v>
      </c>
      <c r="Q11" s="235">
        <f t="shared" si="4"/>
        <v>0.33745626063846473</v>
      </c>
      <c r="R11" s="136">
        <f>'A-8'!E10</f>
        <v>105.402</v>
      </c>
      <c r="S11" s="33">
        <f>'A-11'!E10</f>
        <v>96.605999999999995</v>
      </c>
      <c r="T11" s="33">
        <f t="shared" si="5"/>
        <v>25.411581927010225</v>
      </c>
      <c r="U11" s="332">
        <f t="shared" si="6"/>
        <v>0.55975168460036395</v>
      </c>
      <c r="V11" s="136">
        <f>'A-12'!E10</f>
        <v>109.04</v>
      </c>
    </row>
    <row r="12" spans="1:22" ht="15" customHeight="1">
      <c r="A12" s="5">
        <v>1998</v>
      </c>
      <c r="B12" s="58">
        <f>'A-3'!E11</f>
        <v>1790.7219566400001</v>
      </c>
      <c r="C12" s="136">
        <f>'A-13'!E11</f>
        <v>1209.54001995</v>
      </c>
      <c r="D12" s="53" t="s">
        <v>34</v>
      </c>
      <c r="E12" s="57">
        <f>'A-6'!E11</f>
        <v>3073.2882210597745</v>
      </c>
      <c r="F12" s="58">
        <f>'A-1'!E39</f>
        <v>45.651000000000003</v>
      </c>
      <c r="G12" s="58">
        <f>'A-1'!E67</f>
        <v>82.21</v>
      </c>
      <c r="H12" s="59">
        <f>'A-1'!E96</f>
        <v>98.951999999999998</v>
      </c>
      <c r="I12" s="59">
        <f>'A-2'!E11</f>
        <v>46.838999999999999</v>
      </c>
      <c r="J12" s="212">
        <f>'A-9'!E11</f>
        <v>43.759</v>
      </c>
      <c r="K12" s="158">
        <f>'A-7'!E11</f>
        <v>111.72471968523685</v>
      </c>
      <c r="L12" s="132" t="str">
        <f t="shared" si="0"/>
        <v>..</v>
      </c>
      <c r="M12" s="50">
        <f t="shared" si="1"/>
        <v>0.58267296388572964</v>
      </c>
      <c r="N12" s="59">
        <f>'A-1'!E11</f>
        <v>73.239999999999995</v>
      </c>
      <c r="O12" s="59">
        <f t="shared" si="2"/>
        <v>38.23143014667265</v>
      </c>
      <c r="P12" s="233">
        <f t="shared" si="3"/>
        <v>40.922369264379903</v>
      </c>
      <c r="Q12" s="235">
        <f t="shared" si="4"/>
        <v>6.2390880544554328E-2</v>
      </c>
      <c r="R12" s="136">
        <f>'A-8'!E11</f>
        <v>99.319000000000003</v>
      </c>
      <c r="S12" s="33">
        <f>'A-11'!E11</f>
        <v>90.147999999999996</v>
      </c>
      <c r="T12" s="33">
        <f t="shared" si="5"/>
        <v>25.823352760520081</v>
      </c>
      <c r="U12" s="332">
        <f t="shared" si="6"/>
        <v>9.2369593268898473E-2</v>
      </c>
      <c r="V12" s="136">
        <f>'A-12'!E11</f>
        <v>97.754000000000005</v>
      </c>
    </row>
    <row r="13" spans="1:22">
      <c r="A13" s="5">
        <v>1999</v>
      </c>
      <c r="B13" s="58">
        <f>'A-3'!E12</f>
        <v>2276.4546987899998</v>
      </c>
      <c r="C13" s="136">
        <f>'A-13'!E12</f>
        <v>1368.6963975000001</v>
      </c>
      <c r="D13" s="53" t="s">
        <v>34</v>
      </c>
      <c r="E13" s="57">
        <f>'A-6'!E12</f>
        <v>6215.3157885463734</v>
      </c>
      <c r="F13" s="58">
        <f>'A-1'!E40</f>
        <v>46.52</v>
      </c>
      <c r="G13" s="58">
        <f>'A-1'!E68</f>
        <v>82.893000000000001</v>
      </c>
      <c r="H13" s="59">
        <f>'A-1'!E97</f>
        <v>97.912000000000006</v>
      </c>
      <c r="I13" s="59">
        <f>'A-2'!E12</f>
        <v>58.585000000000001</v>
      </c>
      <c r="J13" s="212">
        <f>'A-9'!E12</f>
        <v>69.126000000000005</v>
      </c>
      <c r="K13" s="158">
        <f>'A-7'!E12</f>
        <v>372.82008846785277</v>
      </c>
      <c r="L13" s="132" t="str">
        <f t="shared" si="0"/>
        <v>..</v>
      </c>
      <c r="M13" s="50">
        <f t="shared" si="1"/>
        <v>0.36626533168034137</v>
      </c>
      <c r="N13" s="59">
        <f>'A-1'!E12</f>
        <v>91.367999999999995</v>
      </c>
      <c r="O13" s="59">
        <f t="shared" si="2"/>
        <v>38.857296215584192</v>
      </c>
      <c r="P13" s="233">
        <f t="shared" si="3"/>
        <v>32.9319604604635</v>
      </c>
      <c r="Q13" s="235">
        <f t="shared" si="4"/>
        <v>0.16377224140063812</v>
      </c>
      <c r="R13" s="136">
        <f>'A-8'!E12</f>
        <v>104.242</v>
      </c>
      <c r="S13" s="33">
        <f>'A-11'!E12</f>
        <v>100.105</v>
      </c>
      <c r="T13" s="33">
        <f t="shared" si="5"/>
        <v>23.362573995049928</v>
      </c>
      <c r="U13" s="332">
        <f t="shared" si="6"/>
        <v>0.2723906405750971</v>
      </c>
      <c r="V13" s="136">
        <f>'A-12'!E12</f>
        <v>107.04600000000001</v>
      </c>
    </row>
    <row r="14" spans="1:22" ht="15" customHeight="1">
      <c r="A14" s="5">
        <v>2000</v>
      </c>
      <c r="B14" s="58">
        <f>'A-3'!E13</f>
        <v>2787.4084624500001</v>
      </c>
      <c r="C14" s="136">
        <f>'A-13'!E13</f>
        <v>1679.4833411400002</v>
      </c>
      <c r="D14" s="53" t="s">
        <v>34</v>
      </c>
      <c r="E14" s="57">
        <f>'A-6'!E13</f>
        <v>9434.8749444446239</v>
      </c>
      <c r="F14" s="58">
        <f>'A-1'!E41</f>
        <v>49.548000000000002</v>
      </c>
      <c r="G14" s="58">
        <f>'A-1'!E69</f>
        <v>89.963999999999999</v>
      </c>
      <c r="H14" s="59">
        <f>'A-1'!E98</f>
        <v>99.77</v>
      </c>
      <c r="I14" s="59">
        <f>'A-2'!E13</f>
        <v>58.182000000000002</v>
      </c>
      <c r="J14" s="212">
        <f>'A-9'!E13</f>
        <v>84.35</v>
      </c>
      <c r="K14" s="158">
        <f>'A-7'!E13</f>
        <v>521.33826907688285</v>
      </c>
      <c r="L14" s="132" t="str">
        <f t="shared" si="0"/>
        <v>..</v>
      </c>
      <c r="M14" s="50">
        <f t="shared" si="1"/>
        <v>0.29543671525728726</v>
      </c>
      <c r="N14" s="59">
        <f>'A-1'!E13</f>
        <v>105.038</v>
      </c>
      <c r="O14" s="59">
        <f t="shared" si="2"/>
        <v>47.908433234505516</v>
      </c>
      <c r="P14" s="233">
        <f t="shared" si="3"/>
        <v>33.04574347895673</v>
      </c>
      <c r="Q14" s="235">
        <f t="shared" si="4"/>
        <v>0.18703332364093175</v>
      </c>
      <c r="R14" s="136">
        <f>'A-8'!E13</f>
        <v>112.23099999999999</v>
      </c>
      <c r="S14" s="33">
        <f>'A-11'!E13</f>
        <v>115.328</v>
      </c>
      <c r="T14" s="33">
        <f t="shared" si="5"/>
        <v>28.866029719500879</v>
      </c>
      <c r="U14" s="332">
        <f t="shared" si="6"/>
        <v>0.31041586201325982</v>
      </c>
      <c r="V14" s="136">
        <f>'A-12'!E13</f>
        <v>122.303</v>
      </c>
    </row>
    <row r="15" spans="1:22">
      <c r="A15" s="5">
        <v>2001</v>
      </c>
      <c r="B15" s="58">
        <f>'A-3'!E14</f>
        <v>2741.2042573500003</v>
      </c>
      <c r="C15" s="136">
        <f>'A-13'!E14</f>
        <v>1709.8126843200002</v>
      </c>
      <c r="D15" s="53" t="s">
        <v>34</v>
      </c>
      <c r="E15" s="57">
        <f>'A-6'!E14</f>
        <v>8605.2070189673686</v>
      </c>
      <c r="F15" s="58">
        <f>'A-1'!E42</f>
        <v>46.253</v>
      </c>
      <c r="G15" s="58">
        <f>'A-1'!E70</f>
        <v>83.259</v>
      </c>
      <c r="H15" s="59">
        <f>'A-1'!E99</f>
        <v>98.91</v>
      </c>
      <c r="I15" s="59">
        <f>'A-2'!E14</f>
        <v>54.527999999999999</v>
      </c>
      <c r="J15" s="212">
        <f>'A-9'!E14</f>
        <v>78.376000000000005</v>
      </c>
      <c r="K15" s="158">
        <f>'A-7'!E14</f>
        <v>893.29843249734495</v>
      </c>
      <c r="L15" s="132" t="str">
        <f t="shared" si="0"/>
        <v>..</v>
      </c>
      <c r="M15" s="50">
        <f t="shared" si="1"/>
        <v>0.31855180837694091</v>
      </c>
      <c r="N15" s="59">
        <f>'A-1'!E14</f>
        <v>110.654</v>
      </c>
      <c r="O15" s="59">
        <f t="shared" si="2"/>
        <v>50.271498264194548</v>
      </c>
      <c r="P15" s="233">
        <f t="shared" si="3"/>
        <v>34.975046664157396</v>
      </c>
      <c r="Q15" s="235">
        <f t="shared" si="4"/>
        <v>0.32587809905159049</v>
      </c>
      <c r="R15" s="136">
        <f>'A-8'!E14</f>
        <v>118.94499999999999</v>
      </c>
      <c r="S15" s="33">
        <f>'A-11'!E14</f>
        <v>125.77500000000001</v>
      </c>
      <c r="T15" s="33">
        <f t="shared" si="5"/>
        <v>31.356599991197189</v>
      </c>
      <c r="U15" s="332">
        <f t="shared" si="6"/>
        <v>0.52245397445546116</v>
      </c>
      <c r="V15" s="136">
        <f>'A-12'!E14</f>
        <v>134.34899999999999</v>
      </c>
    </row>
    <row r="16" spans="1:22" ht="15" customHeight="1">
      <c r="A16" s="5">
        <v>2002</v>
      </c>
      <c r="B16" s="58">
        <f>'A-3'!E15</f>
        <v>2928.3460027200003</v>
      </c>
      <c r="C16" s="136">
        <f>'A-13'!E15</f>
        <v>1864.7216618399998</v>
      </c>
      <c r="D16" s="53" t="s">
        <v>34</v>
      </c>
      <c r="E16" s="57">
        <f>'A-6'!E15</f>
        <v>9390.1144397945991</v>
      </c>
      <c r="F16" s="58">
        <f>'A-1'!E43</f>
        <v>49.524999999999999</v>
      </c>
      <c r="G16" s="58">
        <f>'A-1'!E71</f>
        <v>91.277000000000001</v>
      </c>
      <c r="H16" s="59">
        <f>'A-1'!E100</f>
        <v>101.273</v>
      </c>
      <c r="I16" s="59">
        <f>'A-2'!E15</f>
        <v>63.664999999999999</v>
      </c>
      <c r="J16" s="212">
        <f>'A-9'!E15</f>
        <v>80.721999999999994</v>
      </c>
      <c r="K16" s="158">
        <f>'A-7'!E15</f>
        <v>421.84560296707662</v>
      </c>
      <c r="L16" s="132" t="str">
        <f t="shared" si="0"/>
        <v>..</v>
      </c>
      <c r="M16" s="50">
        <f t="shared" si="1"/>
        <v>0.31185413356730673</v>
      </c>
      <c r="N16" s="59">
        <f>'A-1'!E15</f>
        <v>110.401</v>
      </c>
      <c r="O16" s="59">
        <f t="shared" si="2"/>
        <v>45.996167481661828</v>
      </c>
      <c r="P16" s="233">
        <f t="shared" si="3"/>
        <v>36.276925778845921</v>
      </c>
      <c r="Q16" s="235">
        <f t="shared" si="4"/>
        <v>0.14405592869669243</v>
      </c>
      <c r="R16" s="136">
        <f>'A-8'!E15</f>
        <v>118.849</v>
      </c>
      <c r="S16" s="33">
        <f>'A-11'!E15</f>
        <v>128.108</v>
      </c>
      <c r="T16" s="33">
        <f t="shared" si="5"/>
        <v>29.289588656875832</v>
      </c>
      <c r="U16" s="332">
        <f t="shared" si="6"/>
        <v>0.22622443424120664</v>
      </c>
      <c r="V16" s="136">
        <f>'A-12'!E15</f>
        <v>132.697</v>
      </c>
    </row>
    <row r="17" spans="1:22">
      <c r="A17" s="5">
        <v>2003</v>
      </c>
      <c r="B17" s="58">
        <f>'A-3'!E16</f>
        <v>2911.6006570500003</v>
      </c>
      <c r="C17" s="136">
        <f>'A-13'!E16</f>
        <v>1858.9400298599999</v>
      </c>
      <c r="D17" s="53" t="s">
        <v>34</v>
      </c>
      <c r="E17" s="57">
        <f>'A-6'!E16</f>
        <v>10559.48262377651</v>
      </c>
      <c r="F17" s="58">
        <f>'A-1'!E44</f>
        <v>51.604999999999997</v>
      </c>
      <c r="G17" s="58">
        <f>'A-1'!E72</f>
        <v>94.313999999999993</v>
      </c>
      <c r="H17" s="59">
        <f>'A-1'!E101</f>
        <v>100.426</v>
      </c>
      <c r="I17" s="59">
        <f>'A-2'!E16</f>
        <v>70.001999999999995</v>
      </c>
      <c r="J17" s="212">
        <f>'A-9'!E16</f>
        <v>79.878</v>
      </c>
      <c r="K17" s="158">
        <f>'A-7'!E16</f>
        <v>1088.5615069646344</v>
      </c>
      <c r="L17" s="132" t="str">
        <f t="shared" si="0"/>
        <v>..</v>
      </c>
      <c r="M17" s="50">
        <f t="shared" si="1"/>
        <v>0.27573326845522012</v>
      </c>
      <c r="N17" s="59">
        <f>'A-1'!E16</f>
        <v>105.345</v>
      </c>
      <c r="O17" s="59">
        <f t="shared" si="2"/>
        <v>41.5931067262364</v>
      </c>
      <c r="P17" s="233">
        <f t="shared" si="3"/>
        <v>36.45059537106588</v>
      </c>
      <c r="Q17" s="235">
        <f t="shared" si="4"/>
        <v>0.37387047029572806</v>
      </c>
      <c r="R17" s="136">
        <f>'A-8'!E16</f>
        <v>116.17700000000001</v>
      </c>
      <c r="S17" s="33">
        <f>'A-11'!E16</f>
        <v>122.565</v>
      </c>
      <c r="T17" s="33">
        <f t="shared" si="5"/>
        <v>26.555527411502528</v>
      </c>
      <c r="U17" s="332">
        <f t="shared" si="6"/>
        <v>0.58558183130125829</v>
      </c>
      <c r="V17" s="136">
        <f>'A-12'!E16</f>
        <v>127.062</v>
      </c>
    </row>
    <row r="18" spans="1:22" ht="15" customHeight="1">
      <c r="A18" s="5">
        <v>2004</v>
      </c>
      <c r="B18" s="58">
        <f>'A-3'!E17</f>
        <v>3061.4553146100002</v>
      </c>
      <c r="C18" s="136">
        <f>'A-13'!E17</f>
        <v>1953.82016361</v>
      </c>
      <c r="D18" s="53" t="s">
        <v>34</v>
      </c>
      <c r="E18" s="57">
        <f>'A-6'!E17</f>
        <v>10764.901368331091</v>
      </c>
      <c r="F18" s="58">
        <f>'A-1'!E45</f>
        <v>55.765000000000001</v>
      </c>
      <c r="G18" s="58">
        <f>'A-1'!E73</f>
        <v>98.084000000000003</v>
      </c>
      <c r="H18" s="59">
        <f>'A-1'!E102</f>
        <v>96.647999999999996</v>
      </c>
      <c r="I18" s="59">
        <f>'A-2'!E17</f>
        <v>70.959000000000003</v>
      </c>
      <c r="J18" s="212">
        <f>'A-9'!E17</f>
        <v>84.051000000000002</v>
      </c>
      <c r="K18" s="158">
        <f>'A-7'!E17</f>
        <v>535.85426707470731</v>
      </c>
      <c r="L18" s="132" t="str">
        <f t="shared" si="0"/>
        <v>..</v>
      </c>
      <c r="M18" s="50">
        <f t="shared" si="1"/>
        <v>0.28439232370641077</v>
      </c>
      <c r="N18" s="59">
        <f>'A-1'!E17</f>
        <v>102.504</v>
      </c>
      <c r="O18" s="59">
        <f t="shared" si="2"/>
        <v>43.144003080793134</v>
      </c>
      <c r="P18" s="233">
        <f t="shared" si="3"/>
        <v>36.423782163329406</v>
      </c>
      <c r="Q18" s="235">
        <f t="shared" si="4"/>
        <v>0.17503252930639948</v>
      </c>
      <c r="R18" s="136">
        <f>'A-8'!E17</f>
        <v>117.01300000000001</v>
      </c>
      <c r="S18" s="33">
        <f>'A-11'!E17</f>
        <v>119.21</v>
      </c>
      <c r="T18" s="33">
        <f t="shared" si="5"/>
        <v>27.53449405445398</v>
      </c>
      <c r="U18" s="332">
        <f t="shared" si="6"/>
        <v>0.27425976917170797</v>
      </c>
      <c r="V18" s="136">
        <f>'A-12'!E17</f>
        <v>128.821</v>
      </c>
    </row>
    <row r="19" spans="1:22">
      <c r="A19" s="5">
        <v>2005</v>
      </c>
      <c r="B19" s="58">
        <f>'A-3'!E18</f>
        <v>3138.2366974800002</v>
      </c>
      <c r="C19" s="136">
        <f>'A-13'!E18</f>
        <v>1916.8855481400001</v>
      </c>
      <c r="D19" s="53" t="str">
        <f>'A-5'!F3</f>
        <v>..</v>
      </c>
      <c r="E19" s="57">
        <f>'A-6'!E18</f>
        <v>12752.747351627753</v>
      </c>
      <c r="F19" s="58">
        <f>'A-1'!E46</f>
        <v>51</v>
      </c>
      <c r="G19" s="58">
        <f>'A-1'!E74</f>
        <v>95.072999999999993</v>
      </c>
      <c r="H19" s="59">
        <f>'A-1'!E103</f>
        <v>102.43300000000001</v>
      </c>
      <c r="I19" s="59">
        <f>'A-2'!E18</f>
        <v>76.117999999999995</v>
      </c>
      <c r="J19" s="212">
        <f>'A-9'!E18</f>
        <v>92.340999999999994</v>
      </c>
      <c r="K19" s="158">
        <f>'A-7'!E18</f>
        <v>1132.1685386237045</v>
      </c>
      <c r="L19" s="132" t="str">
        <f t="shared" si="0"/>
        <v>..</v>
      </c>
      <c r="M19" s="50">
        <f t="shared" si="1"/>
        <v>0.24608318591675366</v>
      </c>
      <c r="N19" s="59">
        <f>'A-1'!E18</f>
        <v>114.89100000000001</v>
      </c>
      <c r="O19" s="59">
        <f t="shared" si="2"/>
        <v>41.228575336714052</v>
      </c>
      <c r="P19" s="233">
        <f t="shared" si="3"/>
        <v>33.985301193186132</v>
      </c>
      <c r="Q19" s="235">
        <f t="shared" si="4"/>
        <v>0.36076582098884841</v>
      </c>
      <c r="R19" s="136">
        <f>'A-8'!E18</f>
        <v>115.55</v>
      </c>
      <c r="S19" s="33">
        <f>'A-11'!E18</f>
        <v>127.883</v>
      </c>
      <c r="T19" s="33">
        <f t="shared" si="5"/>
        <v>25.183078222496654</v>
      </c>
      <c r="U19" s="332">
        <f t="shared" si="6"/>
        <v>0.59062917956801064</v>
      </c>
      <c r="V19" s="136">
        <f>'A-12'!E18</f>
        <v>128.76900000000001</v>
      </c>
    </row>
    <row r="20" spans="1:22" ht="15" customHeight="1">
      <c r="A20" s="5">
        <v>2006</v>
      </c>
      <c r="B20" s="58">
        <f>'A-3'!E19</f>
        <v>2874.8138695500002</v>
      </c>
      <c r="C20" s="136">
        <f>'A-13'!E19</f>
        <v>1681.9865616900001</v>
      </c>
      <c r="D20" s="53" t="s">
        <v>34</v>
      </c>
      <c r="E20" s="57">
        <f>'A-6'!E19</f>
        <v>11229.291604075106</v>
      </c>
      <c r="F20" s="58">
        <f>'A-1'!E47</f>
        <v>55.412999999999997</v>
      </c>
      <c r="G20" s="58">
        <f>'A-1'!E75</f>
        <v>99.53</v>
      </c>
      <c r="H20" s="59">
        <f>'A-1'!E104</f>
        <v>98.694999999999993</v>
      </c>
      <c r="I20" s="59">
        <f>'A-2'!E19</f>
        <v>82.075000000000003</v>
      </c>
      <c r="J20" s="212">
        <f>'A-9'!E19</f>
        <v>89.909000000000006</v>
      </c>
      <c r="K20" s="158">
        <f>'A-7'!E19</f>
        <v>771.10370411537497</v>
      </c>
      <c r="L20" s="132" t="str">
        <f t="shared" si="0"/>
        <v>..</v>
      </c>
      <c r="M20" s="50">
        <f t="shared" si="1"/>
        <v>0.25601026056770415</v>
      </c>
      <c r="N20" s="59">
        <f>'A-1'!E19</f>
        <v>96.864999999999995</v>
      </c>
      <c r="O20" s="59">
        <f t="shared" si="2"/>
        <v>35.026669138592752</v>
      </c>
      <c r="P20" s="233">
        <f t="shared" si="3"/>
        <v>31.974706309157035</v>
      </c>
      <c r="Q20" s="235">
        <f t="shared" si="4"/>
        <v>0.26822734935395215</v>
      </c>
      <c r="R20" s="136">
        <f>'A-8'!E19</f>
        <v>104.655</v>
      </c>
      <c r="S20" s="33">
        <f>'A-11'!E19</f>
        <v>103.27500000000001</v>
      </c>
      <c r="T20" s="33">
        <f t="shared" si="5"/>
        <v>20.493287379713678</v>
      </c>
      <c r="U20" s="332">
        <f t="shared" si="6"/>
        <v>0.45844819553171545</v>
      </c>
      <c r="V20" s="136">
        <f>'A-12'!E19</f>
        <v>107.523</v>
      </c>
    </row>
    <row r="21" spans="1:22">
      <c r="A21" s="5">
        <v>2007</v>
      </c>
      <c r="B21" s="58">
        <f>'A-3'!E20</f>
        <v>2942.9430000000002</v>
      </c>
      <c r="C21" s="136">
        <f>'A-13'!E20</f>
        <v>1614.981</v>
      </c>
      <c r="D21" s="53" t="s">
        <v>34</v>
      </c>
      <c r="E21" s="57">
        <f>'A-6'!E20</f>
        <v>12225.212832538169</v>
      </c>
      <c r="F21" s="58">
        <f>'A-1'!E48</f>
        <v>54.948</v>
      </c>
      <c r="G21" s="58">
        <f>'A-1'!E76</f>
        <v>100</v>
      </c>
      <c r="H21" s="59">
        <f>'A-1'!E105</f>
        <v>100</v>
      </c>
      <c r="I21" s="59">
        <f>'A-2'!E20</f>
        <v>100</v>
      </c>
      <c r="J21" s="212">
        <f>'A-9'!E20</f>
        <v>100</v>
      </c>
      <c r="K21" s="158">
        <f>'A-7'!E20</f>
        <v>867.66200579232645</v>
      </c>
      <c r="L21" s="132" t="str">
        <f t="shared" si="0"/>
        <v>..</v>
      </c>
      <c r="M21" s="50">
        <f t="shared" si="1"/>
        <v>0.24072734277207619</v>
      </c>
      <c r="N21" s="59">
        <f>'A-1'!E20</f>
        <v>100</v>
      </c>
      <c r="O21" s="59">
        <f t="shared" si="2"/>
        <v>29.429430000000004</v>
      </c>
      <c r="P21" s="233">
        <f t="shared" si="3"/>
        <v>29.429430000000004</v>
      </c>
      <c r="Q21" s="235">
        <f t="shared" si="4"/>
        <v>0.29482800237460471</v>
      </c>
      <c r="R21" s="136">
        <f>'A-8'!E20</f>
        <v>100</v>
      </c>
      <c r="S21" s="33">
        <f>'A-11'!E20</f>
        <v>100</v>
      </c>
      <c r="T21" s="33">
        <f t="shared" si="5"/>
        <v>16.149809999999999</v>
      </c>
      <c r="U21" s="332">
        <f t="shared" si="6"/>
        <v>0.53725833665679434</v>
      </c>
      <c r="V21" s="136">
        <f>'A-12'!E20</f>
        <v>100</v>
      </c>
    </row>
    <row r="22" spans="1:22" ht="15" customHeight="1">
      <c r="A22" s="5">
        <v>2008</v>
      </c>
      <c r="B22" s="58">
        <f>'A-3'!E21</f>
        <v>2661.1562077500002</v>
      </c>
      <c r="C22" s="136">
        <f>'A-13'!E21</f>
        <v>1491.3057550200001</v>
      </c>
      <c r="D22" s="53" t="s">
        <v>34</v>
      </c>
      <c r="E22" s="57">
        <f>'A-6'!E21</f>
        <v>12658.430573972333</v>
      </c>
      <c r="F22" s="58">
        <f>'A-1'!E49</f>
        <v>54.698</v>
      </c>
      <c r="G22" s="58">
        <f>'A-1'!E77</f>
        <v>100.127</v>
      </c>
      <c r="H22" s="59">
        <f>'A-1'!E106</f>
        <v>100.584</v>
      </c>
      <c r="I22" s="59">
        <f>'A-2'!E21</f>
        <v>109.111</v>
      </c>
      <c r="J22" s="212">
        <f>'A-9'!E21</f>
        <v>88.18</v>
      </c>
      <c r="K22" s="158">
        <f>'A-7'!E21</f>
        <v>907.42010309278339</v>
      </c>
      <c r="L22" s="132" t="str">
        <f t="shared" si="0"/>
        <v>..</v>
      </c>
      <c r="M22" s="50">
        <f t="shared" si="1"/>
        <v>0.21022797353897441</v>
      </c>
      <c r="N22" s="59">
        <f>'A-1'!E21</f>
        <v>90.837999999999994</v>
      </c>
      <c r="O22" s="59">
        <f t="shared" si="2"/>
        <v>24.389440182474729</v>
      </c>
      <c r="P22" s="233">
        <f t="shared" si="3"/>
        <v>30.178682328759358</v>
      </c>
      <c r="Q22" s="235">
        <f t="shared" si="4"/>
        <v>0.34098716206517032</v>
      </c>
      <c r="R22" s="136">
        <f>'A-8'!E21</f>
        <v>95.524000000000001</v>
      </c>
      <c r="S22" s="33">
        <f>'A-11'!E21</f>
        <v>92.763000000000005</v>
      </c>
      <c r="T22" s="33">
        <f t="shared" si="5"/>
        <v>13.667785603834627</v>
      </c>
      <c r="U22" s="332">
        <f t="shared" si="6"/>
        <v>0.60847354745212112</v>
      </c>
      <c r="V22" s="136">
        <f>'A-12'!E21</f>
        <v>91.022999999999996</v>
      </c>
    </row>
    <row r="23" spans="1:22">
      <c r="A23" s="5">
        <v>2009</v>
      </c>
      <c r="B23" s="58">
        <f>'A-3'!E22</f>
        <v>2613.9514020299998</v>
      </c>
      <c r="C23" s="136">
        <f>'A-13'!E22</f>
        <v>1447.5074703</v>
      </c>
      <c r="D23" s="53" t="s">
        <v>34</v>
      </c>
      <c r="E23" s="57">
        <f>'A-6'!E22</f>
        <v>13107</v>
      </c>
      <c r="F23" s="58">
        <f>'A-1'!E50</f>
        <v>54.052999999999997</v>
      </c>
      <c r="G23" s="58">
        <f>'A-1'!E78</f>
        <v>95.951999999999998</v>
      </c>
      <c r="H23" s="59">
        <f>'A-1'!E107</f>
        <v>97.54</v>
      </c>
      <c r="I23" s="59">
        <f>'A-2'!E22</f>
        <v>105.94499999999999</v>
      </c>
      <c r="J23" s="212">
        <f>'A-9'!E22</f>
        <v>87.8</v>
      </c>
      <c r="K23" s="158">
        <f>'A-7'!E22</f>
        <v>949</v>
      </c>
      <c r="L23" s="132" t="str">
        <f t="shared" si="0"/>
        <v>..</v>
      </c>
      <c r="M23" s="50">
        <f t="shared" si="1"/>
        <v>0.19943170840238039</v>
      </c>
      <c r="N23" s="59">
        <f>'A-1'!E22</f>
        <v>90.290999999999997</v>
      </c>
      <c r="O23" s="59">
        <f t="shared" si="2"/>
        <v>24.672720770494124</v>
      </c>
      <c r="P23" s="233">
        <f t="shared" si="3"/>
        <v>29.771656059567196</v>
      </c>
      <c r="Q23" s="235">
        <f t="shared" si="4"/>
        <v>0.363051891195454</v>
      </c>
      <c r="R23" s="136">
        <f>'A-8'!E22</f>
        <v>96.034999999999997</v>
      </c>
      <c r="S23" s="33">
        <f>'A-11'!E22</f>
        <v>91.113</v>
      </c>
      <c r="T23" s="33">
        <f t="shared" si="5"/>
        <v>13.662820050969843</v>
      </c>
      <c r="U23" s="332">
        <f t="shared" si="6"/>
        <v>0.65560974258966487</v>
      </c>
      <c r="V23" s="136">
        <f>'A-12'!E22</f>
        <v>91.997</v>
      </c>
    </row>
    <row r="24" spans="1:22" ht="15" customHeight="1">
      <c r="A24" s="5">
        <v>2010</v>
      </c>
      <c r="B24" s="58">
        <f>'A-3'!E23</f>
        <v>2681.0210729999999</v>
      </c>
      <c r="C24" s="136">
        <f>'A-13'!E23</f>
        <v>1485.7017709500001</v>
      </c>
      <c r="D24" s="53" t="s">
        <v>34</v>
      </c>
      <c r="E24" s="57">
        <f>'A-6'!E23</f>
        <v>12474</v>
      </c>
      <c r="F24" s="58">
        <f>'A-1'!E51</f>
        <v>51.11</v>
      </c>
      <c r="G24" s="58">
        <f>'A-1'!E79</f>
        <v>96.953999999999994</v>
      </c>
      <c r="H24" s="59">
        <f>'A-1'!E108</f>
        <v>104.235</v>
      </c>
      <c r="I24" s="59">
        <f>'A-2'!E23</f>
        <v>108.08199999999999</v>
      </c>
      <c r="J24" s="212">
        <f>'A-9'!E23</f>
        <v>89.971999999999994</v>
      </c>
      <c r="K24" s="158">
        <f>'A-7'!E23</f>
        <v>897</v>
      </c>
      <c r="L24" s="132" t="str">
        <f t="shared" si="0"/>
        <v>..</v>
      </c>
      <c r="M24" s="50">
        <f t="shared" si="1"/>
        <v>0.21492873761423761</v>
      </c>
      <c r="N24" s="59">
        <f>'A-1'!E23</f>
        <v>97.941999999999993</v>
      </c>
      <c r="O24" s="59">
        <f t="shared" si="2"/>
        <v>24.805435437908255</v>
      </c>
      <c r="P24" s="233">
        <f t="shared" si="3"/>
        <v>29.798393644689458</v>
      </c>
      <c r="Q24" s="235">
        <f t="shared" si="4"/>
        <v>0.33457402070931058</v>
      </c>
      <c r="R24" s="136">
        <f>'A-8'!E23</f>
        <v>96.748000000000005</v>
      </c>
      <c r="S24" s="33">
        <f>'A-11'!E23</f>
        <v>98.905000000000001</v>
      </c>
      <c r="T24" s="33">
        <f t="shared" si="5"/>
        <v>13.746061055032293</v>
      </c>
      <c r="U24" s="332">
        <f t="shared" si="6"/>
        <v>0.60375508567000802</v>
      </c>
      <c r="V24" s="136">
        <f>'A-12'!E23</f>
        <v>93.293999999999997</v>
      </c>
    </row>
    <row r="25" spans="1:22">
      <c r="A25" s="5">
        <v>2011</v>
      </c>
      <c r="B25" s="58">
        <f>'A-3'!E24</f>
        <v>2648.9724237300002</v>
      </c>
      <c r="C25" s="136">
        <f>'A-13'!E24</f>
        <v>1556.01804369</v>
      </c>
      <c r="D25" s="53" t="s">
        <v>34</v>
      </c>
      <c r="E25" s="57">
        <f>'A-6'!E24</f>
        <v>10916</v>
      </c>
      <c r="F25" s="58">
        <f>'A-1'!E52</f>
        <v>51.206000000000003</v>
      </c>
      <c r="G25" s="58">
        <f>'A-1'!E80</f>
        <v>96.611999999999995</v>
      </c>
      <c r="H25" s="59">
        <f>'A-1'!E109</f>
        <v>103.673</v>
      </c>
      <c r="I25" s="59">
        <f>'A-2'!E24</f>
        <v>115.985</v>
      </c>
      <c r="J25" s="212">
        <f>'A-9'!E24</f>
        <v>82.415999999999997</v>
      </c>
      <c r="K25" s="158">
        <f>'A-7'!E24</f>
        <v>779</v>
      </c>
      <c r="L25" s="132" t="str">
        <f t="shared" si="0"/>
        <v>..</v>
      </c>
      <c r="M25" s="50">
        <f t="shared" si="1"/>
        <v>0.24266878194668379</v>
      </c>
      <c r="N25" s="59">
        <f>'A-1'!E24</f>
        <v>96.587999999999994</v>
      </c>
      <c r="O25" s="59">
        <f t="shared" si="2"/>
        <v>22.838922479027463</v>
      </c>
      <c r="P25" s="233">
        <f t="shared" si="3"/>
        <v>32.141482524388472</v>
      </c>
      <c r="Q25" s="235">
        <f t="shared" si="4"/>
        <v>0.29407629653731743</v>
      </c>
      <c r="R25" s="136">
        <f>'A-8'!E24</f>
        <v>99.090999999999994</v>
      </c>
      <c r="S25" s="33">
        <f>'A-11'!E24</f>
        <v>103.39</v>
      </c>
      <c r="T25" s="33">
        <f t="shared" si="5"/>
        <v>13.415683439151614</v>
      </c>
      <c r="U25" s="332">
        <f t="shared" si="6"/>
        <v>0.50063686803570084</v>
      </c>
      <c r="V25" s="136">
        <f>'A-12'!E24</f>
        <v>96.721999999999994</v>
      </c>
    </row>
    <row r="26" spans="1:22" ht="15" customHeight="1">
      <c r="A26" s="5">
        <v>2012</v>
      </c>
      <c r="B26" s="58">
        <f>'A-3'!E25</f>
        <v>2551.1195689800006</v>
      </c>
      <c r="C26" s="136">
        <f>'A-13'!E25</f>
        <v>1487.9627443500001</v>
      </c>
      <c r="D26" s="53" t="s">
        <v>34</v>
      </c>
      <c r="E26" s="57">
        <f>'A-6'!E25</f>
        <v>10496</v>
      </c>
      <c r="F26" s="58">
        <f>'A-1'!E53</f>
        <v>50.018999999999998</v>
      </c>
      <c r="G26" s="58">
        <f>'A-1'!E81</f>
        <v>94.784000000000006</v>
      </c>
      <c r="H26" s="59">
        <f>'A-1'!E110</f>
        <v>104.124</v>
      </c>
      <c r="I26" s="59">
        <f>'A-2'!E25</f>
        <v>119.85299999999999</v>
      </c>
      <c r="J26" s="212">
        <f>'A-9'!E25</f>
        <v>80.137</v>
      </c>
      <c r="K26" s="158">
        <f>'A-7'!E25</f>
        <v>754</v>
      </c>
      <c r="L26" s="132" t="str">
        <f t="shared" si="0"/>
        <v>..</v>
      </c>
      <c r="M26" s="50">
        <f t="shared" si="1"/>
        <v>0.24305636137385678</v>
      </c>
      <c r="N26" s="59">
        <f>'A-1'!E25</f>
        <v>95.227999999999994</v>
      </c>
      <c r="O26" s="59">
        <f t="shared" si="2"/>
        <v>21.285404361843263</v>
      </c>
      <c r="P26" s="233">
        <f t="shared" si="3"/>
        <v>31.834478068557601</v>
      </c>
      <c r="Q26" s="235">
        <f t="shared" si="4"/>
        <v>0.29555651141097533</v>
      </c>
      <c r="R26" s="136">
        <f>'A-8'!E25</f>
        <v>97.15</v>
      </c>
      <c r="S26" s="33">
        <f>'A-11'!E25</f>
        <v>101.214</v>
      </c>
      <c r="T26" s="33">
        <f t="shared" si="5"/>
        <v>12.414897786037898</v>
      </c>
      <c r="U26" s="332">
        <f t="shared" si="6"/>
        <v>0.50673311738687143</v>
      </c>
      <c r="V26" s="136">
        <f>'A-12'!E25</f>
        <v>93.335999999999999</v>
      </c>
    </row>
    <row r="27" spans="1:22">
      <c r="A27" s="5">
        <v>2013</v>
      </c>
      <c r="B27" s="62" t="s">
        <v>34</v>
      </c>
      <c r="C27" s="137" t="s">
        <v>34</v>
      </c>
      <c r="D27" s="53" t="s">
        <v>34</v>
      </c>
      <c r="E27" s="57">
        <f>'A-6'!E26</f>
        <v>11351</v>
      </c>
      <c r="F27" s="63" t="s">
        <v>34</v>
      </c>
      <c r="G27" s="63" t="s">
        <v>34</v>
      </c>
      <c r="H27" s="60" t="s">
        <v>34</v>
      </c>
      <c r="I27" s="68" t="s">
        <v>34</v>
      </c>
      <c r="J27" s="212" t="str">
        <f>'A-9'!E26</f>
        <v>..</v>
      </c>
      <c r="K27" s="158">
        <f>'A-7'!E26</f>
        <v>815</v>
      </c>
      <c r="L27" s="132" t="str">
        <f>IFERROR($B27/D27,"..")</f>
        <v>..</v>
      </c>
      <c r="M27" s="165" t="s">
        <v>34</v>
      </c>
      <c r="N27" s="60" t="s">
        <v>34</v>
      </c>
      <c r="O27" s="59" t="str">
        <f t="shared" si="2"/>
        <v>..</v>
      </c>
      <c r="P27" s="233" t="str">
        <f t="shared" si="3"/>
        <v>..</v>
      </c>
      <c r="Q27" s="69" t="s">
        <v>34</v>
      </c>
      <c r="R27" s="137" t="str">
        <f>'A-8'!F26</f>
        <v>..</v>
      </c>
      <c r="S27" s="33" t="s">
        <v>34</v>
      </c>
      <c r="T27" s="33" t="str">
        <f t="shared" si="5"/>
        <v>..</v>
      </c>
      <c r="U27" s="69" t="s">
        <v>34</v>
      </c>
      <c r="V27" s="136" t="str">
        <f>'A-8'!J26</f>
        <v>..</v>
      </c>
    </row>
    <row r="28" spans="1:22">
      <c r="A28" s="1"/>
      <c r="B28" s="43"/>
      <c r="C28" s="138"/>
      <c r="D28" s="44"/>
      <c r="E28" s="45"/>
      <c r="F28" s="43"/>
      <c r="G28" s="43"/>
      <c r="H28" s="46"/>
      <c r="I28" s="46"/>
      <c r="J28" s="207"/>
      <c r="K28" s="138"/>
      <c r="L28" s="133"/>
      <c r="M28" s="50"/>
      <c r="N28" s="46"/>
      <c r="O28" s="46"/>
      <c r="P28" s="229"/>
      <c r="Q28" s="50"/>
      <c r="R28" s="138"/>
      <c r="S28" s="143"/>
      <c r="T28" s="143"/>
      <c r="U28" s="143"/>
      <c r="V28" s="5"/>
    </row>
    <row r="29" spans="1:22" ht="15" customHeight="1">
      <c r="A29" s="51" t="s">
        <v>147</v>
      </c>
      <c r="B29" s="43"/>
      <c r="C29" s="138"/>
      <c r="D29" s="44"/>
      <c r="E29" s="45"/>
      <c r="F29" s="43"/>
      <c r="G29" s="43"/>
      <c r="H29" s="46"/>
      <c r="I29" s="46"/>
      <c r="J29" s="207"/>
      <c r="K29" s="138"/>
      <c r="L29" s="133"/>
      <c r="M29" s="50"/>
      <c r="N29" s="46"/>
      <c r="O29" s="46"/>
      <c r="P29" s="229"/>
      <c r="Q29" s="50"/>
      <c r="R29" s="138"/>
      <c r="S29" s="46"/>
      <c r="T29" s="46"/>
      <c r="U29" s="50"/>
      <c r="V29" s="138"/>
    </row>
    <row r="30" spans="1:22">
      <c r="A30" s="39" t="s">
        <v>121</v>
      </c>
      <c r="B30" s="47">
        <f t="shared" ref="B30:C30" si="7">IFERROR(100*((B26/B4)^(1/22)-1),"-")</f>
        <v>2.1954869492647466</v>
      </c>
      <c r="C30" s="139">
        <f t="shared" si="7"/>
        <v>1.3821188722428213</v>
      </c>
      <c r="D30" s="47" t="str">
        <f t="shared" ref="D30:V30" si="8">IFERROR(100*((D26/D4)^(1/22)-1),"-")</f>
        <v>-</v>
      </c>
      <c r="E30" s="47">
        <f t="shared" si="8"/>
        <v>4.0059243597044381</v>
      </c>
      <c r="F30" s="47">
        <f t="shared" si="8"/>
        <v>1.3238813624770085</v>
      </c>
      <c r="G30" s="47">
        <f t="shared" si="8"/>
        <v>1.9241975347521256</v>
      </c>
      <c r="H30" s="148">
        <f>IFERROR(100*((H26/H4)^(1/22)-1),"-")</f>
        <v>0.59239879431800535</v>
      </c>
      <c r="I30" s="47">
        <f t="shared" si="8"/>
        <v>5.3143377751745602</v>
      </c>
      <c r="J30" s="208">
        <f t="shared" ref="J30" si="9">IFERROR(100*((J26/J4)^(1/22)-1),"-")</f>
        <v>3.3600880874322669</v>
      </c>
      <c r="K30" s="139">
        <f t="shared" si="8"/>
        <v>5.8355100235816248</v>
      </c>
      <c r="L30" s="134" t="str">
        <f t="shared" si="8"/>
        <v>-</v>
      </c>
      <c r="M30" s="148">
        <f t="shared" si="8"/>
        <v>-1.7407060430310484</v>
      </c>
      <c r="N30" s="148">
        <f t="shared" si="8"/>
        <v>0.86014349260150613</v>
      </c>
      <c r="O30" s="148">
        <f t="shared" si="8"/>
        <v>-2.9614683924309992</v>
      </c>
      <c r="P30" s="241">
        <f t="shared" ref="P30" si="10">IFERROR(100*((P26/P4)^(1/22)-1),"-")</f>
        <v>-1.1267416269831076</v>
      </c>
      <c r="Q30" s="148">
        <f t="shared" si="8"/>
        <v>3.5618236998312458</v>
      </c>
      <c r="R30" s="139">
        <f t="shared" si="8"/>
        <v>-0.53255047314610948</v>
      </c>
      <c r="S30" s="148">
        <f t="shared" si="8"/>
        <v>5.7412193024730662E-2</v>
      </c>
      <c r="T30" s="148">
        <f t="shared" si="8"/>
        <v>-3.7337925547481055</v>
      </c>
      <c r="U30" s="148">
        <f t="shared" si="8"/>
        <v>4.3926791044392788</v>
      </c>
      <c r="V30" s="139">
        <f t="shared" si="8"/>
        <v>-0.99204323536189465</v>
      </c>
    </row>
    <row r="31" spans="1:22">
      <c r="A31" s="39" t="s">
        <v>197</v>
      </c>
      <c r="B31" s="47">
        <f t="shared" ref="B31:C31" si="11">IFERROR(100*((B26/B19)^(1/7)-1),"-")</f>
        <v>-2.9156331808317892</v>
      </c>
      <c r="C31" s="139">
        <f t="shared" si="11"/>
        <v>-3.5537991388686963</v>
      </c>
      <c r="D31" s="47" t="str">
        <f t="shared" ref="D31:V31" si="12">IFERROR(100*((D26/D19)^(1/7)-1),"-")</f>
        <v>-</v>
      </c>
      <c r="E31" s="47">
        <f t="shared" si="12"/>
        <v>-2.7438323528440001</v>
      </c>
      <c r="F31" s="47">
        <f t="shared" si="12"/>
        <v>-0.27708255112290914</v>
      </c>
      <c r="G31" s="47">
        <f t="shared" si="12"/>
        <v>-4.348195704920732E-2</v>
      </c>
      <c r="H31" s="148">
        <f>IFERROR(100*((H26/H19)^(1/7)-1),"-")</f>
        <v>0.2341819254615185</v>
      </c>
      <c r="I31" s="47">
        <f t="shared" si="12"/>
        <v>6.7003721982940467</v>
      </c>
      <c r="J31" s="208">
        <f t="shared" ref="J31" si="13">IFERROR(100*((J26/J19)^(1/7)-1),"-")</f>
        <v>-2.0046426445468946</v>
      </c>
      <c r="K31" s="139">
        <f t="shared" si="12"/>
        <v>-5.6417152502785122</v>
      </c>
      <c r="L31" s="134" t="str">
        <f t="shared" si="12"/>
        <v>-</v>
      </c>
      <c r="M31" s="148">
        <f t="shared" si="12"/>
        <v>-0.17664774599290833</v>
      </c>
      <c r="N31" s="148">
        <f t="shared" si="12"/>
        <v>-2.6459342650179907</v>
      </c>
      <c r="O31" s="148">
        <f t="shared" si="12"/>
        <v>-9.0121572971228918</v>
      </c>
      <c r="P31" s="241">
        <f t="shared" ref="P31" si="14">IFERROR(100*((P26/P19)^(1/7)-1),"-")</f>
        <v>-0.92962621992439542</v>
      </c>
      <c r="Q31" s="148">
        <f t="shared" si="12"/>
        <v>-2.8079516391391834</v>
      </c>
      <c r="R31" s="139">
        <f t="shared" si="12"/>
        <v>-2.447370691948636</v>
      </c>
      <c r="S31" s="148">
        <f t="shared" si="12"/>
        <v>-3.2859251403896894</v>
      </c>
      <c r="T31" s="148">
        <f t="shared" si="12"/>
        <v>-9.6102488922027334</v>
      </c>
      <c r="U31" s="148">
        <f t="shared" si="12"/>
        <v>-2.1648505516729699</v>
      </c>
      <c r="V31" s="139">
        <f t="shared" si="12"/>
        <v>-4.493269010668266</v>
      </c>
    </row>
    <row r="32" spans="1:22" ht="15" customHeight="1">
      <c r="A32" s="1"/>
      <c r="B32" s="43"/>
      <c r="C32" s="138"/>
      <c r="D32" s="43"/>
      <c r="E32" s="43"/>
      <c r="F32" s="43"/>
      <c r="G32" s="43"/>
      <c r="H32" s="46"/>
      <c r="I32" s="43"/>
      <c r="J32" s="206"/>
      <c r="K32" s="138"/>
      <c r="L32" s="135"/>
      <c r="M32" s="46"/>
      <c r="N32" s="46"/>
      <c r="O32" s="46"/>
      <c r="P32" s="229"/>
      <c r="Q32" s="46"/>
      <c r="R32" s="138"/>
      <c r="S32" s="46"/>
      <c r="T32" s="46"/>
      <c r="U32" s="46"/>
      <c r="V32" s="138"/>
    </row>
    <row r="33" spans="1:22" ht="30">
      <c r="A33" s="51" t="s">
        <v>122</v>
      </c>
      <c r="B33" s="43"/>
      <c r="C33" s="138"/>
      <c r="D33" s="43"/>
      <c r="E33" s="43"/>
      <c r="F33" s="43"/>
      <c r="G33" s="43"/>
      <c r="H33" s="46"/>
      <c r="I33" s="43"/>
      <c r="J33" s="206"/>
      <c r="K33" s="138"/>
      <c r="L33" s="135"/>
      <c r="M33" s="46"/>
      <c r="N33" s="46"/>
      <c r="O33" s="46"/>
      <c r="P33" s="229"/>
      <c r="Q33" s="46"/>
      <c r="R33" s="138"/>
      <c r="S33" s="46"/>
      <c r="T33" s="46"/>
      <c r="U33" s="46"/>
      <c r="V33" s="138"/>
    </row>
    <row r="34" spans="1:22">
      <c r="A34" s="39" t="s">
        <v>121</v>
      </c>
      <c r="B34" s="47">
        <f>IFERROR((B26-B4)/B4*100,"-")</f>
        <v>61.249279190461166</v>
      </c>
      <c r="C34" s="139">
        <f>IFERROR((C26-C4)/C4*100,"-")</f>
        <v>35.253963593658241</v>
      </c>
      <c r="D34" s="47" t="str">
        <f t="shared" ref="D34:V34" si="15">IFERROR((D26-D4)/D4*100,"-")</f>
        <v>-</v>
      </c>
      <c r="E34" s="47">
        <f t="shared" si="15"/>
        <v>137.28906218439278</v>
      </c>
      <c r="F34" s="47">
        <f t="shared" si="15"/>
        <v>33.554950336430636</v>
      </c>
      <c r="G34" s="47">
        <f t="shared" si="15"/>
        <v>52.089985719099516</v>
      </c>
      <c r="H34" s="148">
        <f>IFERROR((H26-H4)/H4*100,"-")</f>
        <v>13.876372544730728</v>
      </c>
      <c r="I34" s="47">
        <f t="shared" si="15"/>
        <v>212.41007194244608</v>
      </c>
      <c r="J34" s="208">
        <f t="shared" ref="J34" si="16">IFERROR((J26-J4)/J4*100,"-")</f>
        <v>106.90127026747909</v>
      </c>
      <c r="K34" s="139">
        <f t="shared" si="15"/>
        <v>248.24986310368394</v>
      </c>
      <c r="L34" s="134" t="str">
        <f t="shared" si="15"/>
        <v>-</v>
      </c>
      <c r="M34" s="148">
        <f t="shared" si="15"/>
        <v>-32.045211984883878</v>
      </c>
      <c r="N34" s="148">
        <f t="shared" si="15"/>
        <v>20.734335776047875</v>
      </c>
      <c r="O34" s="148">
        <f t="shared" si="15"/>
        <v>-48.385377530284174</v>
      </c>
      <c r="P34" s="241">
        <f t="shared" ref="P34" si="17">IFERROR((P26-P4)/P4*100,"-")</f>
        <v>-22.064625808241622</v>
      </c>
      <c r="Q34" s="148">
        <f t="shared" si="15"/>
        <v>115.96987276597075</v>
      </c>
      <c r="R34" s="139">
        <f t="shared" si="15"/>
        <v>-11.083653670144608</v>
      </c>
      <c r="S34" s="148">
        <f t="shared" si="15"/>
        <v>1.2707115984951534</v>
      </c>
      <c r="T34" s="148">
        <f t="shared" si="15"/>
        <v>-56.706273023561323</v>
      </c>
      <c r="U34" s="148">
        <f t="shared" si="15"/>
        <v>157.47848998342596</v>
      </c>
      <c r="V34" s="139">
        <f t="shared" si="15"/>
        <v>-19.695079456580661</v>
      </c>
    </row>
    <row r="35" spans="1:22">
      <c r="A35" s="39" t="s">
        <v>197</v>
      </c>
      <c r="B35" s="47">
        <f>IFERROR((B26-B19)/B19*100,"-")</f>
        <v>-18.708503694812244</v>
      </c>
      <c r="C35" s="139">
        <f>IFERROR((C26-C19)/C19*100,"-")</f>
        <v>-22.376025746878526</v>
      </c>
      <c r="D35" s="47" t="str">
        <f t="shared" ref="D35:V35" si="18">IFERROR((D26-D19)/D19*100,"-")</f>
        <v>-</v>
      </c>
      <c r="E35" s="47">
        <f t="shared" si="18"/>
        <v>-17.696166084084645</v>
      </c>
      <c r="F35" s="47">
        <f t="shared" si="18"/>
        <v>-1.923529411764709</v>
      </c>
      <c r="G35" s="47">
        <f t="shared" si="18"/>
        <v>-0.30397694403246694</v>
      </c>
      <c r="H35" s="148">
        <f>IFERROR((H26-H19)/H19*100,"-")</f>
        <v>1.6508351800689116</v>
      </c>
      <c r="I35" s="47">
        <f t="shared" si="18"/>
        <v>57.456843322210261</v>
      </c>
      <c r="J35" s="208">
        <f t="shared" ref="J35" si="19">IFERROR((J26-J19)/J19*100,"-")</f>
        <v>-13.216231143262466</v>
      </c>
      <c r="K35" s="139">
        <f t="shared" si="18"/>
        <v>-33.402141617838694</v>
      </c>
      <c r="L35" s="134" t="str">
        <f t="shared" si="18"/>
        <v>-</v>
      </c>
      <c r="M35" s="148">
        <f t="shared" si="18"/>
        <v>-1.2300005510822702</v>
      </c>
      <c r="N35" s="148">
        <f t="shared" si="18"/>
        <v>-17.114482422470001</v>
      </c>
      <c r="O35" s="148">
        <f t="shared" si="18"/>
        <v>-48.372204986456062</v>
      </c>
      <c r="P35" s="241">
        <f t="shared" ref="P35" si="20">IFERROR((P26-P19)/P19*100,"-")</f>
        <v>-6.3286863706235419</v>
      </c>
      <c r="Q35" s="148">
        <f t="shared" si="18"/>
        <v>-18.075245986201324</v>
      </c>
      <c r="R35" s="139">
        <f t="shared" si="18"/>
        <v>-15.923842492427514</v>
      </c>
      <c r="S35" s="148">
        <f t="shared" si="18"/>
        <v>-20.854218308922999</v>
      </c>
      <c r="T35" s="148">
        <f t="shared" si="18"/>
        <v>-50.701428648435169</v>
      </c>
      <c r="U35" s="148">
        <f t="shared" si="18"/>
        <v>-14.20452376607963</v>
      </c>
      <c r="V35" s="139">
        <f t="shared" si="18"/>
        <v>-27.516715979777747</v>
      </c>
    </row>
    <row r="36" spans="1:22">
      <c r="A36" s="39"/>
      <c r="B36" s="16"/>
      <c r="C36" s="16"/>
      <c r="D36" s="17"/>
      <c r="E36" s="13"/>
      <c r="F36" s="13"/>
      <c r="G36" s="13"/>
      <c r="H36" s="13"/>
      <c r="I36" s="13"/>
      <c r="J36" s="197"/>
      <c r="K36" s="33"/>
      <c r="L36" s="33"/>
      <c r="M36" s="2"/>
      <c r="N36" s="13"/>
      <c r="O36" s="2"/>
      <c r="P36" s="226"/>
      <c r="Q36" s="39"/>
      <c r="R36" s="33"/>
    </row>
    <row r="37" spans="1:22">
      <c r="A37" s="1"/>
      <c r="B37" s="34" t="s">
        <v>113</v>
      </c>
    </row>
    <row r="38" spans="1:22">
      <c r="A38" s="1"/>
      <c r="B38" s="348" t="s">
        <v>118</v>
      </c>
      <c r="C38" s="348"/>
      <c r="D38" s="348"/>
      <c r="E38" s="348"/>
      <c r="F38" s="348"/>
      <c r="G38" s="348"/>
      <c r="H38" s="348"/>
      <c r="I38" s="348"/>
      <c r="J38" s="348"/>
      <c r="K38" s="348"/>
      <c r="L38" s="348"/>
      <c r="M38" s="348"/>
      <c r="N38" s="348"/>
    </row>
    <row r="39" spans="1:22">
      <c r="B39" s="348"/>
      <c r="C39" s="348"/>
      <c r="D39" s="348"/>
      <c r="E39" s="348"/>
      <c r="F39" s="348"/>
      <c r="G39" s="348"/>
      <c r="H39" s="348"/>
      <c r="I39" s="348"/>
      <c r="J39" s="348"/>
      <c r="K39" s="348"/>
      <c r="L39" s="348"/>
      <c r="M39" s="348"/>
      <c r="N39" s="348"/>
    </row>
    <row r="40" spans="1:22">
      <c r="B40" s="349" t="s">
        <v>117</v>
      </c>
      <c r="C40" s="349"/>
      <c r="D40" s="349"/>
      <c r="E40" s="349"/>
      <c r="F40" s="349"/>
      <c r="G40" s="349"/>
      <c r="H40" s="349"/>
      <c r="I40" s="349"/>
      <c r="J40" s="349"/>
      <c r="K40" s="349"/>
      <c r="L40" s="349"/>
      <c r="M40" s="349"/>
      <c r="N40" s="349"/>
    </row>
    <row r="41" spans="1:22">
      <c r="B41" s="349"/>
      <c r="C41" s="349"/>
      <c r="D41" s="349"/>
      <c r="E41" s="349"/>
      <c r="F41" s="349"/>
      <c r="G41" s="349"/>
      <c r="H41" s="349"/>
      <c r="I41" s="349"/>
      <c r="J41" s="349"/>
      <c r="K41" s="349"/>
      <c r="L41" s="349"/>
      <c r="M41" s="349"/>
      <c r="N41" s="349"/>
    </row>
    <row r="42" spans="1:22">
      <c r="B42" s="34" t="s">
        <v>116</v>
      </c>
    </row>
    <row r="43" spans="1:22">
      <c r="B43" s="345" t="s">
        <v>120</v>
      </c>
      <c r="C43" s="345"/>
      <c r="D43" s="345"/>
      <c r="E43" s="345"/>
      <c r="F43" s="345"/>
      <c r="G43" s="345"/>
      <c r="H43" s="345"/>
      <c r="I43" s="345"/>
      <c r="J43" s="345"/>
      <c r="K43" s="345"/>
      <c r="L43" s="345"/>
      <c r="M43" s="345"/>
      <c r="N43" s="345"/>
    </row>
    <row r="44" spans="1:22">
      <c r="B44" s="345"/>
      <c r="C44" s="345"/>
      <c r="D44" s="345"/>
      <c r="E44" s="345"/>
      <c r="F44" s="345"/>
      <c r="G44" s="345"/>
      <c r="H44" s="345"/>
      <c r="I44" s="345"/>
      <c r="J44" s="345"/>
      <c r="K44" s="345"/>
      <c r="L44" s="345"/>
      <c r="M44" s="345"/>
      <c r="N44" s="345"/>
    </row>
    <row r="45" spans="1:22" s="163" customFormat="1" ht="46.5" customHeight="1">
      <c r="B45" s="345" t="s">
        <v>294</v>
      </c>
      <c r="C45" s="345"/>
      <c r="D45" s="345"/>
      <c r="E45" s="345"/>
      <c r="F45" s="345"/>
      <c r="G45" s="345"/>
      <c r="H45" s="345"/>
      <c r="I45" s="345"/>
      <c r="J45" s="345"/>
      <c r="K45" s="345"/>
      <c r="L45" s="345"/>
      <c r="M45" s="345"/>
      <c r="N45" s="345"/>
      <c r="P45" s="224"/>
    </row>
    <row r="46" spans="1:22" s="163" customFormat="1">
      <c r="B46" s="345" t="s">
        <v>406</v>
      </c>
      <c r="C46" s="345"/>
      <c r="D46" s="345"/>
      <c r="E46" s="345"/>
      <c r="F46" s="345"/>
      <c r="G46" s="345"/>
      <c r="H46" s="345"/>
      <c r="I46" s="345"/>
      <c r="J46" s="345"/>
      <c r="K46" s="190"/>
      <c r="L46" s="190"/>
      <c r="M46" s="190"/>
      <c r="N46" s="190"/>
      <c r="P46" s="224"/>
    </row>
    <row r="47" spans="1:22">
      <c r="B47" s="348" t="s">
        <v>132</v>
      </c>
      <c r="C47" s="348"/>
      <c r="D47" s="348"/>
      <c r="E47" s="348"/>
      <c r="F47" s="348"/>
      <c r="G47" s="348"/>
      <c r="H47" s="348"/>
      <c r="I47" s="348"/>
      <c r="J47" s="348"/>
      <c r="K47" s="348"/>
      <c r="L47" s="348"/>
      <c r="M47" s="348"/>
      <c r="N47" s="348"/>
    </row>
    <row r="48" spans="1:22">
      <c r="B48" s="348"/>
      <c r="C48" s="348"/>
      <c r="D48" s="348"/>
      <c r="E48" s="348"/>
      <c r="F48" s="348"/>
      <c r="G48" s="348"/>
      <c r="H48" s="348"/>
      <c r="I48" s="348"/>
      <c r="J48" s="348"/>
      <c r="K48" s="348"/>
      <c r="L48" s="348"/>
      <c r="M48" s="348"/>
      <c r="N48" s="348"/>
    </row>
    <row r="50" spans="2:2">
      <c r="B50" s="313" t="s">
        <v>415</v>
      </c>
    </row>
  </sheetData>
  <mergeCells count="12">
    <mergeCell ref="S2:V2"/>
    <mergeCell ref="B47:N48"/>
    <mergeCell ref="B1:R1"/>
    <mergeCell ref="B38:N39"/>
    <mergeCell ref="B40:N41"/>
    <mergeCell ref="B2:B3"/>
    <mergeCell ref="C2:C3"/>
    <mergeCell ref="B46:J46"/>
    <mergeCell ref="B45:N45"/>
    <mergeCell ref="D2:K2"/>
    <mergeCell ref="L2:R2"/>
    <mergeCell ref="B43:N44"/>
  </mergeCells>
  <pageMargins left="0.70866141732283472" right="0.70866141732283472" top="0.74803149606299213" bottom="0.74803149606299213" header="0.31496062992125984" footer="0.31496062992125984"/>
  <pageSetup paperSize="5" scale="65" orientation="landscape" horizontalDpi="0" verticalDpi="0" r:id="rId1"/>
</worksheet>
</file>

<file path=xl/worksheets/sheet8.xml><?xml version="1.0" encoding="utf-8"?>
<worksheet xmlns="http://schemas.openxmlformats.org/spreadsheetml/2006/main" xmlns:r="http://schemas.openxmlformats.org/officeDocument/2006/relationships">
  <dimension ref="A1:V47"/>
  <sheetViews>
    <sheetView workbookViewId="0">
      <pane xSplit="1" ySplit="3" topLeftCell="K13" activePane="bottomRight" state="frozen"/>
      <selection activeCell="A35" sqref="A35"/>
      <selection pane="topRight" activeCell="A35" sqref="A35"/>
      <selection pane="bottomLeft" activeCell="A35" sqref="A35"/>
      <selection pane="bottomRight" activeCell="U4" sqref="U4:U26"/>
    </sheetView>
  </sheetViews>
  <sheetFormatPr defaultColWidth="9.140625" defaultRowHeight="15"/>
  <cols>
    <col min="1" max="1" width="14.85546875" style="34" customWidth="1"/>
    <col min="2" max="2" width="13.28515625" style="34" customWidth="1"/>
    <col min="3" max="3" width="13.28515625" style="163" customWidth="1"/>
    <col min="4" max="4" width="15" style="34" customWidth="1"/>
    <col min="5" max="5" width="14.5703125" style="34" customWidth="1"/>
    <col min="6" max="6" width="15.140625" style="34" customWidth="1"/>
    <col min="7" max="7" width="15.7109375" style="34" customWidth="1"/>
    <col min="8" max="8" width="15.7109375" style="184" customWidth="1"/>
    <col min="9" max="9" width="14.85546875" style="34" customWidth="1"/>
    <col min="10" max="10" width="14.85546875" style="192" customWidth="1"/>
    <col min="11" max="11" width="15" style="34" customWidth="1"/>
    <col min="12" max="12" width="14" style="34" customWidth="1"/>
    <col min="13" max="13" width="17.5703125" style="34" customWidth="1"/>
    <col min="14" max="14" width="16.28515625" style="34" customWidth="1"/>
    <col min="15" max="15" width="16.5703125" style="34" customWidth="1"/>
    <col min="16" max="16" width="16.5703125" style="224" customWidth="1"/>
    <col min="17" max="17" width="22.140625" style="34" customWidth="1"/>
    <col min="18" max="18" width="14.140625" style="34" customWidth="1"/>
    <col min="19" max="19" width="13.140625" style="34" bestFit="1" customWidth="1"/>
    <col min="20" max="20" width="12.5703125" style="34" bestFit="1" customWidth="1"/>
    <col min="21" max="22" width="12.85546875" style="34" bestFit="1" customWidth="1"/>
    <col min="23" max="23" width="17.42578125" style="34" bestFit="1" customWidth="1"/>
    <col min="24" max="16384" width="9.140625" style="34"/>
  </cols>
  <sheetData>
    <row r="1" spans="1:22" ht="44.25" customHeight="1">
      <c r="A1" s="22" t="s">
        <v>124</v>
      </c>
      <c r="B1" s="347" t="s">
        <v>98</v>
      </c>
      <c r="C1" s="346"/>
      <c r="D1" s="346"/>
      <c r="E1" s="346"/>
      <c r="F1" s="346"/>
      <c r="G1" s="346"/>
      <c r="H1" s="346"/>
      <c r="I1" s="346"/>
      <c r="J1" s="346"/>
      <c r="K1" s="346"/>
      <c r="L1" s="346"/>
      <c r="M1" s="346"/>
      <c r="N1" s="346"/>
      <c r="O1" s="346"/>
      <c r="P1" s="346"/>
      <c r="Q1" s="346"/>
      <c r="R1" s="346"/>
    </row>
    <row r="2" spans="1:22" s="163" customFormat="1" ht="44.25" customHeight="1">
      <c r="A2" s="22"/>
      <c r="B2" s="351" t="s">
        <v>84</v>
      </c>
      <c r="C2" s="355" t="s">
        <v>292</v>
      </c>
      <c r="D2" s="347" t="s">
        <v>288</v>
      </c>
      <c r="E2" s="346"/>
      <c r="F2" s="346"/>
      <c r="G2" s="346"/>
      <c r="H2" s="346"/>
      <c r="I2" s="346"/>
      <c r="J2" s="346"/>
      <c r="K2" s="350"/>
      <c r="L2" s="347" t="s">
        <v>321</v>
      </c>
      <c r="M2" s="346"/>
      <c r="N2" s="346"/>
      <c r="O2" s="346"/>
      <c r="P2" s="346"/>
      <c r="Q2" s="346"/>
      <c r="R2" s="350"/>
      <c r="S2" s="347" t="s">
        <v>322</v>
      </c>
      <c r="T2" s="346"/>
      <c r="U2" s="346"/>
      <c r="V2" s="350"/>
    </row>
    <row r="3" spans="1:22" ht="92.25" customHeight="1">
      <c r="A3" s="14"/>
      <c r="B3" s="352"/>
      <c r="C3" s="356"/>
      <c r="D3" s="7" t="s">
        <v>83</v>
      </c>
      <c r="E3" s="15" t="s">
        <v>112</v>
      </c>
      <c r="F3" s="7" t="s">
        <v>93</v>
      </c>
      <c r="G3" s="7" t="s">
        <v>94</v>
      </c>
      <c r="H3" s="7" t="s">
        <v>115</v>
      </c>
      <c r="I3" s="7" t="s">
        <v>114</v>
      </c>
      <c r="J3" s="196" t="s">
        <v>400</v>
      </c>
      <c r="K3" s="11" t="s">
        <v>109</v>
      </c>
      <c r="L3" s="49" t="s">
        <v>86</v>
      </c>
      <c r="M3" s="49" t="s">
        <v>87</v>
      </c>
      <c r="N3" s="7" t="s">
        <v>110</v>
      </c>
      <c r="O3" s="7" t="s">
        <v>111</v>
      </c>
      <c r="P3" s="236" t="s">
        <v>403</v>
      </c>
      <c r="Q3" s="227" t="s">
        <v>405</v>
      </c>
      <c r="R3" s="7" t="s">
        <v>119</v>
      </c>
      <c r="S3" s="240" t="s">
        <v>88</v>
      </c>
      <c r="T3" s="7" t="s">
        <v>97</v>
      </c>
      <c r="U3" s="323" t="s">
        <v>431</v>
      </c>
      <c r="V3" s="11" t="s">
        <v>295</v>
      </c>
    </row>
    <row r="4" spans="1:22">
      <c r="A4" s="5">
        <v>1990</v>
      </c>
      <c r="B4" s="43">
        <f>'A-3'!F3</f>
        <v>59960.264800800003</v>
      </c>
      <c r="C4" s="166">
        <f>'A-13'!F3</f>
        <v>54163.585068390006</v>
      </c>
      <c r="D4" s="167" t="s">
        <v>34</v>
      </c>
      <c r="E4" s="159">
        <f>'A-6'!F3</f>
        <v>809796.16347028594</v>
      </c>
      <c r="F4" s="46">
        <f>'A-1'!F31</f>
        <v>80.188000000000002</v>
      </c>
      <c r="G4" s="46">
        <f>'A-1'!F59</f>
        <v>53.295999999999999</v>
      </c>
      <c r="H4" s="43">
        <f>'A-1'!F88</f>
        <v>91.980999999999995</v>
      </c>
      <c r="I4" s="46">
        <f>'A-2'!F3</f>
        <v>35.783000000000001</v>
      </c>
      <c r="J4" s="207">
        <f>'A-9'!F3</f>
        <v>34.279000000000003</v>
      </c>
      <c r="K4" s="138">
        <f>'A-7'!F3</f>
        <v>78152.586504020452</v>
      </c>
      <c r="L4" s="48" t="str">
        <f t="shared" ref="L4:L27" si="0">IFERROR($B4/D4,"..")</f>
        <v>..</v>
      </c>
      <c r="M4" s="48">
        <f t="shared" ref="M4:M27" si="1">IFERROR($B4/E4,"..")</f>
        <v>7.4043651360173601E-2</v>
      </c>
      <c r="N4" s="43">
        <f>'A-1'!F3</f>
        <v>84.45</v>
      </c>
      <c r="O4" s="43">
        <f>IFERROR(B4/I4,"..")</f>
        <v>1675.66343796775</v>
      </c>
      <c r="P4" s="228">
        <f>IFERROR(B4/J4,"..")</f>
        <v>1749.1836051460077</v>
      </c>
      <c r="Q4" s="50">
        <f>K4/B4</f>
        <v>1.3034062935455502</v>
      </c>
      <c r="R4" s="46">
        <f>'A-8'!F3</f>
        <v>136.392</v>
      </c>
      <c r="S4" s="191">
        <f>'A-11'!F3</f>
        <v>105.21299999999999</v>
      </c>
      <c r="T4" s="33">
        <f>IFERROR(C4/I4,"..")</f>
        <v>1513.668084520303</v>
      </c>
      <c r="U4" s="69">
        <f>K4/C4</f>
        <v>1.4428990696487423</v>
      </c>
      <c r="V4" s="136">
        <f>'A-12'!F3</f>
        <v>160.535</v>
      </c>
    </row>
    <row r="5" spans="1:22">
      <c r="A5" s="5">
        <v>1991</v>
      </c>
      <c r="B5" s="43">
        <f>'A-3'!F4</f>
        <v>62719.819209599998</v>
      </c>
      <c r="C5" s="138">
        <f>'A-13'!F4</f>
        <v>57167.490406319994</v>
      </c>
      <c r="D5" s="167" t="s">
        <v>34</v>
      </c>
      <c r="E5" s="159">
        <f>'A-6'!F4</f>
        <v>795385.02904243127</v>
      </c>
      <c r="F5" s="46">
        <f>'A-1'!F32</f>
        <v>85.36</v>
      </c>
      <c r="G5" s="46">
        <f>'A-1'!F60</f>
        <v>57.402999999999999</v>
      </c>
      <c r="H5" s="43">
        <f>'A-1'!F89</f>
        <v>93.066999999999993</v>
      </c>
      <c r="I5" s="46">
        <f>'A-2'!F4</f>
        <v>35.774999999999999</v>
      </c>
      <c r="J5" s="207">
        <f>'A-9'!F4</f>
        <v>35.18</v>
      </c>
      <c r="K5" s="138">
        <f>'A-7'!F4</f>
        <v>83024.449423215541</v>
      </c>
      <c r="L5" s="48" t="str">
        <f t="shared" si="0"/>
        <v>..</v>
      </c>
      <c r="M5" s="48">
        <f t="shared" si="1"/>
        <v>7.8854663992241295E-2</v>
      </c>
      <c r="N5" s="43">
        <f>'A-1'!F4</f>
        <v>82.984999999999999</v>
      </c>
      <c r="O5" s="43">
        <f t="shared" ref="O5:O27" si="2">IFERROR(B5/I5,"..")</f>
        <v>1753.1745411488471</v>
      </c>
      <c r="P5" s="228">
        <f t="shared" ref="P5:P27" si="3">IFERROR(B5/J5,"..")</f>
        <v>1782.8260150540079</v>
      </c>
      <c r="Q5" s="231">
        <f t="shared" ref="Q5:Q26" si="4">K5/B5</f>
        <v>1.3237354710121307</v>
      </c>
      <c r="R5" s="46">
        <f>'A-8'!F4</f>
        <v>140.29</v>
      </c>
      <c r="S5" s="191">
        <f>'A-11'!F4</f>
        <v>104.321</v>
      </c>
      <c r="T5" s="33">
        <f t="shared" ref="T5:T27" si="5">IFERROR(C5/I5,"..")</f>
        <v>1597.9731769761006</v>
      </c>
      <c r="U5" s="332">
        <f t="shared" ref="U5:U26" si="6">K5/C5</f>
        <v>1.452301803579557</v>
      </c>
      <c r="V5" s="136">
        <f>'A-12'!F4</f>
        <v>167.33199999999999</v>
      </c>
    </row>
    <row r="6" spans="1:22">
      <c r="A6" s="5">
        <v>1992</v>
      </c>
      <c r="B6" s="43">
        <f>'A-3'!F5</f>
        <v>66731.711365199997</v>
      </c>
      <c r="C6" s="138">
        <f>'A-13'!F5</f>
        <v>63170.858749530009</v>
      </c>
      <c r="D6" s="167" t="s">
        <v>34</v>
      </c>
      <c r="E6" s="159">
        <f>'A-6'!F5</f>
        <v>844455.42139579856</v>
      </c>
      <c r="F6" s="46">
        <f>'A-1'!F33</f>
        <v>83.293999999999997</v>
      </c>
      <c r="G6" s="46">
        <f>'A-1'!F61</f>
        <v>56.395000000000003</v>
      </c>
      <c r="H6" s="43">
        <f>'A-1'!F90</f>
        <v>93.7</v>
      </c>
      <c r="I6" s="46">
        <f>'A-2'!F5</f>
        <v>35.173000000000002</v>
      </c>
      <c r="J6" s="207">
        <f>'A-9'!F5</f>
        <v>34.637</v>
      </c>
      <c r="K6" s="138">
        <f>'A-7'!F5</f>
        <v>77721.815918412438</v>
      </c>
      <c r="L6" s="48" t="str">
        <f t="shared" si="0"/>
        <v>..</v>
      </c>
      <c r="M6" s="48">
        <f t="shared" si="1"/>
        <v>7.9023367811292267E-2</v>
      </c>
      <c r="N6" s="43">
        <f>'A-1'!F5</f>
        <v>90.481999999999999</v>
      </c>
      <c r="O6" s="43">
        <f t="shared" si="2"/>
        <v>1897.2425259488812</v>
      </c>
      <c r="P6" s="228">
        <f t="shared" si="3"/>
        <v>1926.6019391171289</v>
      </c>
      <c r="Q6" s="231">
        <f t="shared" si="4"/>
        <v>1.1646908842644141</v>
      </c>
      <c r="R6" s="46">
        <f>'A-8'!F5</f>
        <v>151.76400000000001</v>
      </c>
      <c r="S6" s="191">
        <f>'A-11'!F5</f>
        <v>118.13500000000001</v>
      </c>
      <c r="T6" s="33">
        <f t="shared" si="5"/>
        <v>1796.0042859446169</v>
      </c>
      <c r="U6" s="332">
        <f t="shared" si="6"/>
        <v>1.2303428741815337</v>
      </c>
      <c r="V6" s="136">
        <f>'A-12'!F5</f>
        <v>188.09100000000001</v>
      </c>
    </row>
    <row r="7" spans="1:22">
      <c r="A7" s="5">
        <v>1993</v>
      </c>
      <c r="B7" s="43">
        <f>'A-3'!F6</f>
        <v>72064.562514000005</v>
      </c>
      <c r="C7" s="138">
        <f>'A-13'!F6</f>
        <v>66926.406771840004</v>
      </c>
      <c r="D7" s="167" t="s">
        <v>34</v>
      </c>
      <c r="E7" s="159">
        <f>'A-6'!F6</f>
        <v>851576.2326900945</v>
      </c>
      <c r="F7" s="46">
        <f>'A-1'!F34</f>
        <v>73.102000000000004</v>
      </c>
      <c r="G7" s="46">
        <f>'A-1'!F62</f>
        <v>49.829000000000001</v>
      </c>
      <c r="H7" s="43">
        <f>'A-1'!F91</f>
        <v>94.334000000000003</v>
      </c>
      <c r="I7" s="46">
        <f>'A-2'!F6</f>
        <v>35.822000000000003</v>
      </c>
      <c r="J7" s="207">
        <f>'A-9'!F6</f>
        <v>38.979999999999997</v>
      </c>
      <c r="K7" s="138">
        <f>'A-7'!F6</f>
        <v>98356.133099649902</v>
      </c>
      <c r="L7" s="48" t="str">
        <f t="shared" si="0"/>
        <v>..</v>
      </c>
      <c r="M7" s="48">
        <f t="shared" si="1"/>
        <v>8.4624910545414114E-2</v>
      </c>
      <c r="N7" s="43">
        <f>'A-1'!F6</f>
        <v>111.337</v>
      </c>
      <c r="O7" s="43">
        <f t="shared" si="2"/>
        <v>2011.7403415219696</v>
      </c>
      <c r="P7" s="228">
        <f t="shared" si="3"/>
        <v>1848.7573759363779</v>
      </c>
      <c r="Q7" s="231">
        <f t="shared" si="4"/>
        <v>1.3648335557513753</v>
      </c>
      <c r="R7" s="46">
        <f>'A-8'!F6</f>
        <v>158.45699999999999</v>
      </c>
      <c r="S7" s="191">
        <f>'A-11'!F6</f>
        <v>142.608</v>
      </c>
      <c r="T7" s="33">
        <f t="shared" si="5"/>
        <v>1868.3045829892244</v>
      </c>
      <c r="U7" s="332">
        <f t="shared" si="6"/>
        <v>1.4696162224121418</v>
      </c>
      <c r="V7" s="136">
        <f>'A-12'!F6</f>
        <v>200.27799999999999</v>
      </c>
    </row>
    <row r="8" spans="1:22">
      <c r="A8" s="5">
        <v>1994</v>
      </c>
      <c r="B8" s="43">
        <f>'A-3'!F7</f>
        <v>80137.362001200003</v>
      </c>
      <c r="C8" s="138">
        <f>'A-13'!F7</f>
        <v>70519.365419160007</v>
      </c>
      <c r="D8" s="167" t="s">
        <v>34</v>
      </c>
      <c r="E8" s="159">
        <f>'A-6'!F7</f>
        <v>905187.96548138175</v>
      </c>
      <c r="F8" s="46">
        <f>'A-1'!F35</f>
        <v>77.784999999999997</v>
      </c>
      <c r="G8" s="46">
        <f>'A-1'!F63</f>
        <v>53.951000000000001</v>
      </c>
      <c r="H8" s="43">
        <f>'A-1'!F92</f>
        <v>95.988</v>
      </c>
      <c r="I8" s="46">
        <f>'A-2'!F7</f>
        <v>38.481000000000002</v>
      </c>
      <c r="J8" s="207">
        <f>'A-9'!F7</f>
        <v>48.253</v>
      </c>
      <c r="K8" s="138">
        <f>'A-7'!F7</f>
        <v>81397.832191603928</v>
      </c>
      <c r="L8" s="48" t="str">
        <f t="shared" si="0"/>
        <v>..</v>
      </c>
      <c r="M8" s="48">
        <f t="shared" si="1"/>
        <v>8.8531183640496933E-2</v>
      </c>
      <c r="N8" s="43">
        <f>'A-1'!F7</f>
        <v>116.354</v>
      </c>
      <c r="O8" s="43">
        <f t="shared" si="2"/>
        <v>2082.5176580962034</v>
      </c>
      <c r="P8" s="228">
        <f t="shared" si="3"/>
        <v>1660.7747083331608</v>
      </c>
      <c r="Q8" s="231">
        <f t="shared" si="4"/>
        <v>1.0157288705159155</v>
      </c>
      <c r="R8" s="46">
        <f>'A-8'!F7</f>
        <v>156.214</v>
      </c>
      <c r="S8" s="191">
        <f>'A-11'!F7</f>
        <v>141.21700000000001</v>
      </c>
      <c r="T8" s="33">
        <f t="shared" si="5"/>
        <v>1832.57621733219</v>
      </c>
      <c r="U8" s="332">
        <f t="shared" si="6"/>
        <v>1.1542621194587246</v>
      </c>
      <c r="V8" s="136">
        <f>'A-12'!F7</f>
        <v>196.215</v>
      </c>
    </row>
    <row r="9" spans="1:22">
      <c r="A9" s="5">
        <v>1995</v>
      </c>
      <c r="B9" s="43">
        <f>'A-3'!F8</f>
        <v>81563.703622800007</v>
      </c>
      <c r="C9" s="138">
        <f>'A-13'!F8</f>
        <v>72659.681289930013</v>
      </c>
      <c r="D9" s="167" t="s">
        <v>34</v>
      </c>
      <c r="E9" s="159">
        <f>'A-6'!F8</f>
        <v>932744.8087463167</v>
      </c>
      <c r="F9" s="46">
        <f>'A-1'!F36</f>
        <v>78.728999999999999</v>
      </c>
      <c r="G9" s="46">
        <f>'A-1'!F64</f>
        <v>54.698999999999998</v>
      </c>
      <c r="H9" s="43">
        <f>'A-1'!F93</f>
        <v>96.153000000000006</v>
      </c>
      <c r="I9" s="46">
        <f>'A-2'!F8</f>
        <v>41.002000000000002</v>
      </c>
      <c r="J9" s="207">
        <f>'A-9'!F8</f>
        <v>48.033000000000001</v>
      </c>
      <c r="K9" s="138">
        <f>'A-7'!F8</f>
        <v>110979.02400959465</v>
      </c>
      <c r="L9" s="48" t="str">
        <f t="shared" si="0"/>
        <v>..</v>
      </c>
      <c r="M9" s="48">
        <f t="shared" si="1"/>
        <v>8.7444821839778572E-2</v>
      </c>
      <c r="N9" s="43">
        <f>'A-1'!F8</f>
        <v>117.006</v>
      </c>
      <c r="O9" s="43">
        <f t="shared" si="2"/>
        <v>1989.2615877957173</v>
      </c>
      <c r="P9" s="228">
        <f t="shared" si="3"/>
        <v>1698.0763979514086</v>
      </c>
      <c r="Q9" s="231">
        <f t="shared" si="4"/>
        <v>1.3606422842546351</v>
      </c>
      <c r="R9" s="46">
        <f>'A-8'!F8</f>
        <v>153.52699999999999</v>
      </c>
      <c r="S9" s="191">
        <f>'A-11'!F8</f>
        <v>143.75899999999999</v>
      </c>
      <c r="T9" s="33">
        <f t="shared" si="5"/>
        <v>1772.1009045883129</v>
      </c>
      <c r="U9" s="332">
        <f t="shared" si="6"/>
        <v>1.5273811010367775</v>
      </c>
      <c r="V9" s="136">
        <f>'A-12'!F8</f>
        <v>191.12</v>
      </c>
    </row>
    <row r="10" spans="1:22">
      <c r="A10" s="5">
        <v>1996</v>
      </c>
      <c r="B10" s="43">
        <f>'A-3'!F9</f>
        <v>84498.487285799987</v>
      </c>
      <c r="C10" s="138">
        <f>'A-13'!F9</f>
        <v>72043.085518110005</v>
      </c>
      <c r="D10" s="167" t="s">
        <v>34</v>
      </c>
      <c r="E10" s="159">
        <f>'A-6'!F9</f>
        <v>916454.58958865132</v>
      </c>
      <c r="F10" s="46">
        <f>'A-1'!F37</f>
        <v>77.813999999999993</v>
      </c>
      <c r="G10" s="46">
        <f>'A-1'!F65</f>
        <v>53.957000000000001</v>
      </c>
      <c r="H10" s="43">
        <f>'A-1'!F94</f>
        <v>95.962000000000003</v>
      </c>
      <c r="I10" s="46">
        <f>'A-2'!F9</f>
        <v>42.982999999999997</v>
      </c>
      <c r="J10" s="207">
        <f>'A-9'!F9</f>
        <v>54.012999999999998</v>
      </c>
      <c r="K10" s="138">
        <f>'A-7'!F9</f>
        <v>88664.979367396547</v>
      </c>
      <c r="L10" s="48" t="str">
        <f t="shared" si="0"/>
        <v>..</v>
      </c>
      <c r="M10" s="48">
        <f t="shared" si="1"/>
        <v>9.2201499393141734E-2</v>
      </c>
      <c r="N10" s="43">
        <f>'A-1'!F9</f>
        <v>122.64100000000001</v>
      </c>
      <c r="O10" s="43">
        <f t="shared" si="2"/>
        <v>1965.8582994625781</v>
      </c>
      <c r="P10" s="228">
        <f t="shared" si="3"/>
        <v>1564.4101843222927</v>
      </c>
      <c r="Q10" s="231">
        <f t="shared" si="4"/>
        <v>1.0493084813164075</v>
      </c>
      <c r="R10" s="46">
        <f>'A-8'!F9</f>
        <v>148.898</v>
      </c>
      <c r="S10" s="191">
        <f>'A-11'!F9</f>
        <v>144.214</v>
      </c>
      <c r="T10" s="33">
        <f t="shared" si="5"/>
        <v>1676.0832310008611</v>
      </c>
      <c r="U10" s="332">
        <f t="shared" si="6"/>
        <v>1.2307215707065764</v>
      </c>
      <c r="V10" s="136">
        <f>'A-12'!F9</f>
        <v>182.25</v>
      </c>
    </row>
    <row r="11" spans="1:22">
      <c r="A11" s="5">
        <v>1997</v>
      </c>
      <c r="B11" s="43">
        <f>'A-3'!F10</f>
        <v>89463.724614600011</v>
      </c>
      <c r="C11" s="138">
        <f>'A-13'!F10</f>
        <v>74723.589039120008</v>
      </c>
      <c r="D11" s="167" t="s">
        <v>34</v>
      </c>
      <c r="E11" s="159">
        <f>'A-6'!F10</f>
        <v>895394.38611685159</v>
      </c>
      <c r="F11" s="46">
        <f>'A-1'!F38</f>
        <v>80.426000000000002</v>
      </c>
      <c r="G11" s="46">
        <f>'A-1'!F66</f>
        <v>55.128</v>
      </c>
      <c r="H11" s="43">
        <f>'A-1'!F95</f>
        <v>94.861999999999995</v>
      </c>
      <c r="I11" s="46">
        <f>'A-2'!F10</f>
        <v>46.685000000000002</v>
      </c>
      <c r="J11" s="207">
        <f>'A-9'!F10</f>
        <v>59.366999999999997</v>
      </c>
      <c r="K11" s="138">
        <f>'A-7'!F10</f>
        <v>116959.65515759453</v>
      </c>
      <c r="L11" s="48" t="str">
        <f t="shared" si="0"/>
        <v>..</v>
      </c>
      <c r="M11" s="48">
        <f t="shared" si="1"/>
        <v>9.991544061671695E-2</v>
      </c>
      <c r="N11" s="43">
        <f>'A-1'!F10</f>
        <v>125.629</v>
      </c>
      <c r="O11" s="43">
        <f t="shared" si="2"/>
        <v>1916.3269704316162</v>
      </c>
      <c r="P11" s="228">
        <f t="shared" si="3"/>
        <v>1506.9605102935977</v>
      </c>
      <c r="Q11" s="231">
        <f t="shared" si="4"/>
        <v>1.3073416701735145</v>
      </c>
      <c r="R11" s="46">
        <f>'A-8'!F10</f>
        <v>145.24299999999999</v>
      </c>
      <c r="S11" s="191">
        <f>'A-11'!F10</f>
        <v>144.721</v>
      </c>
      <c r="T11" s="33">
        <f t="shared" si="5"/>
        <v>1600.5909615319697</v>
      </c>
      <c r="U11" s="332">
        <f t="shared" si="6"/>
        <v>1.565230694370993</v>
      </c>
      <c r="V11" s="136">
        <f>'A-12'!F10</f>
        <v>175.51</v>
      </c>
    </row>
    <row r="12" spans="1:22">
      <c r="A12" s="5">
        <v>1998</v>
      </c>
      <c r="B12" s="43">
        <f>'A-3'!F11</f>
        <v>95672.722034399994</v>
      </c>
      <c r="C12" s="138">
        <f>'A-13'!F11</f>
        <v>77501.823878430005</v>
      </c>
      <c r="D12" s="167" t="s">
        <v>34</v>
      </c>
      <c r="E12" s="159">
        <f>'A-6'!F11</f>
        <v>997068.63854278962</v>
      </c>
      <c r="F12" s="46">
        <f>'A-1'!F39</f>
        <v>72.602999999999994</v>
      </c>
      <c r="G12" s="46">
        <f>'A-1'!F67</f>
        <v>50.134999999999998</v>
      </c>
      <c r="H12" s="43">
        <f>'A-1'!F96</f>
        <v>95.564999999999998</v>
      </c>
      <c r="I12" s="46">
        <f>'A-2'!F11</f>
        <v>49.335999999999999</v>
      </c>
      <c r="J12" s="207">
        <f>'A-9'!F11</f>
        <v>66.116</v>
      </c>
      <c r="K12" s="138">
        <f>'A-7'!F11</f>
        <v>90006.169212650435</v>
      </c>
      <c r="L12" s="48" t="str">
        <f t="shared" si="0"/>
        <v>..</v>
      </c>
      <c r="M12" s="48">
        <f t="shared" si="1"/>
        <v>9.5953997885466699E-2</v>
      </c>
      <c r="N12" s="43">
        <f>'A-1'!F11</f>
        <v>148.827</v>
      </c>
      <c r="O12" s="43">
        <f t="shared" si="2"/>
        <v>1939.2071111237231</v>
      </c>
      <c r="P12" s="228">
        <f t="shared" si="3"/>
        <v>1447.0434090749591</v>
      </c>
      <c r="Q12" s="231">
        <f t="shared" si="4"/>
        <v>0.94077148949820721</v>
      </c>
      <c r="R12" s="46">
        <f>'A-8'!F11</f>
        <v>145.57499999999999</v>
      </c>
      <c r="S12" s="191">
        <f>'A-11'!F11</f>
        <v>166.27799999999999</v>
      </c>
      <c r="T12" s="33">
        <f t="shared" si="5"/>
        <v>1570.898003049092</v>
      </c>
      <c r="U12" s="332">
        <f t="shared" si="6"/>
        <v>1.1613425943863573</v>
      </c>
      <c r="V12" s="136">
        <f>'A-12'!F11</f>
        <v>176.01400000000001</v>
      </c>
    </row>
    <row r="13" spans="1:22">
      <c r="A13" s="5">
        <v>1999</v>
      </c>
      <c r="B13" s="43">
        <f>'A-3'!F12</f>
        <v>99486.102727200006</v>
      </c>
      <c r="C13" s="138">
        <f>'A-13'!F12</f>
        <v>78217.039435080005</v>
      </c>
      <c r="D13" s="167" t="s">
        <v>34</v>
      </c>
      <c r="E13" s="159">
        <f>'A-6'!F12</f>
        <v>1209900.6080765135</v>
      </c>
      <c r="F13" s="46">
        <f>'A-1'!F40</f>
        <v>68.819000000000003</v>
      </c>
      <c r="G13" s="46">
        <f>'A-1'!F68</f>
        <v>49.436999999999998</v>
      </c>
      <c r="H13" s="43">
        <f>'A-1'!F97</f>
        <v>99.417000000000002</v>
      </c>
      <c r="I13" s="46">
        <f>'A-2'!F12</f>
        <v>51.466000000000001</v>
      </c>
      <c r="J13" s="207">
        <f>'A-9'!F12</f>
        <v>71.382999999999996</v>
      </c>
      <c r="K13" s="138">
        <f>'A-7'!F12</f>
        <v>128950.02259950456</v>
      </c>
      <c r="L13" s="48" t="str">
        <f t="shared" si="0"/>
        <v>..</v>
      </c>
      <c r="M13" s="48">
        <f t="shared" si="1"/>
        <v>8.2226673879734549E-2</v>
      </c>
      <c r="N13" s="43">
        <f>'A-1'!F12</f>
        <v>163.268</v>
      </c>
      <c r="O13" s="43">
        <f t="shared" si="2"/>
        <v>1933.0451701550539</v>
      </c>
      <c r="P13" s="228">
        <f t="shared" si="3"/>
        <v>1393.6946153453905</v>
      </c>
      <c r="Q13" s="231">
        <f t="shared" si="4"/>
        <v>1.2961611628620866</v>
      </c>
      <c r="R13" s="46">
        <f>'A-8'!F12</f>
        <v>143.68100000000001</v>
      </c>
      <c r="S13" s="191">
        <f>'A-11'!F12</f>
        <v>177.04</v>
      </c>
      <c r="T13" s="33">
        <f t="shared" si="5"/>
        <v>1519.7808151999379</v>
      </c>
      <c r="U13" s="332">
        <f t="shared" si="6"/>
        <v>1.648618044493142</v>
      </c>
      <c r="V13" s="136">
        <f>'A-12'!F12</f>
        <v>171.47200000000001</v>
      </c>
    </row>
    <row r="14" spans="1:22">
      <c r="A14" s="5">
        <v>2000</v>
      </c>
      <c r="B14" s="43">
        <f>'A-3'!F13</f>
        <v>108204.67715819999</v>
      </c>
      <c r="C14" s="138">
        <f>'A-13'!F13</f>
        <v>79495.542771749999</v>
      </c>
      <c r="D14" s="167" t="s">
        <v>34</v>
      </c>
      <c r="E14" s="159">
        <f>'A-6'!F13</f>
        <v>1315736.4418586122</v>
      </c>
      <c r="F14" s="46">
        <f>'A-1'!F41</f>
        <v>69.284000000000006</v>
      </c>
      <c r="G14" s="46">
        <f>'A-1'!F69</f>
        <v>49.927</v>
      </c>
      <c r="H14" s="43">
        <f>'A-1'!F98</f>
        <v>99.727000000000004</v>
      </c>
      <c r="I14" s="46">
        <f>'A-2'!F13</f>
        <v>56.030999999999999</v>
      </c>
      <c r="J14" s="207">
        <f>'A-9'!F13</f>
        <v>86.543999999999997</v>
      </c>
      <c r="K14" s="138">
        <f>'A-7'!F13</f>
        <v>112049.42090566475</v>
      </c>
      <c r="L14" s="48" t="str">
        <f t="shared" si="0"/>
        <v>..</v>
      </c>
      <c r="M14" s="48">
        <f t="shared" si="1"/>
        <v>8.2238869211032739E-2</v>
      </c>
      <c r="N14" s="43">
        <f>'A-1'!F13</f>
        <v>176.38300000000001</v>
      </c>
      <c r="O14" s="43">
        <f t="shared" si="2"/>
        <v>1931.1573442951224</v>
      </c>
      <c r="P14" s="228">
        <f t="shared" si="3"/>
        <v>1250.2851400235718</v>
      </c>
      <c r="Q14" s="231">
        <f t="shared" si="4"/>
        <v>1.0355321400926465</v>
      </c>
      <c r="R14" s="46">
        <f>'A-8'!F13</f>
        <v>138.393</v>
      </c>
      <c r="S14" s="191">
        <f>'A-11'!F13</f>
        <v>178.72300000000001</v>
      </c>
      <c r="T14" s="33">
        <f t="shared" si="5"/>
        <v>1418.7778688895432</v>
      </c>
      <c r="U14" s="332">
        <f t="shared" si="6"/>
        <v>1.4095057030729941</v>
      </c>
      <c r="V14" s="136">
        <f>'A-12'!F13</f>
        <v>161.16300000000001</v>
      </c>
    </row>
    <row r="15" spans="1:22">
      <c r="A15" s="5">
        <v>2001</v>
      </c>
      <c r="B15" s="43">
        <f>'A-3'!F14</f>
        <v>107520.91545300001</v>
      </c>
      <c r="C15" s="138">
        <f>'A-13'!F14</f>
        <v>78612.407040930004</v>
      </c>
      <c r="D15" s="167" t="s">
        <v>34</v>
      </c>
      <c r="E15" s="159">
        <f>'A-6'!F14</f>
        <v>1262068.2051209041</v>
      </c>
      <c r="F15" s="46">
        <f>'A-1'!F42</f>
        <v>79.751999999999995</v>
      </c>
      <c r="G15" s="46">
        <f>'A-1'!F70</f>
        <v>57.844999999999999</v>
      </c>
      <c r="H15" s="43">
        <f>'A-1'!F99</f>
        <v>100.379</v>
      </c>
      <c r="I15" s="46">
        <f>'A-2'!F14</f>
        <v>61.366999999999997</v>
      </c>
      <c r="J15" s="207">
        <f>'A-9'!F14</f>
        <v>86.807000000000002</v>
      </c>
      <c r="K15" s="138">
        <f>'A-7'!F14</f>
        <v>147456.28555007861</v>
      </c>
      <c r="L15" s="48" t="str">
        <f t="shared" si="0"/>
        <v>..</v>
      </c>
      <c r="M15" s="48">
        <f t="shared" si="1"/>
        <v>8.5194219311387903E-2</v>
      </c>
      <c r="N15" s="43">
        <f>'A-1'!F14</f>
        <v>152.26400000000001</v>
      </c>
      <c r="O15" s="43">
        <f t="shared" si="2"/>
        <v>1752.096655417407</v>
      </c>
      <c r="P15" s="228">
        <f t="shared" si="3"/>
        <v>1238.6203353761794</v>
      </c>
      <c r="Q15" s="231">
        <f t="shared" si="4"/>
        <v>1.3714195505946498</v>
      </c>
      <c r="R15" s="46">
        <f>'A-8'!F14</f>
        <v>129.26</v>
      </c>
      <c r="S15" s="191">
        <f>'A-11'!F14</f>
        <v>153.542</v>
      </c>
      <c r="T15" s="33">
        <f t="shared" si="5"/>
        <v>1281.0208587828965</v>
      </c>
      <c r="U15" s="332">
        <f t="shared" si="6"/>
        <v>1.8757380813095399</v>
      </c>
      <c r="V15" s="136">
        <f>'A-12'!F14</f>
        <v>144.84</v>
      </c>
    </row>
    <row r="16" spans="1:22">
      <c r="A16" s="5">
        <v>2002</v>
      </c>
      <c r="B16" s="43">
        <f>'A-3'!F15</f>
        <v>111326.94386940001</v>
      </c>
      <c r="C16" s="138">
        <f>'A-13'!F15</f>
        <v>83832.147904679994</v>
      </c>
      <c r="D16" s="167" t="s">
        <v>34</v>
      </c>
      <c r="E16" s="159">
        <f>'A-6'!F15</f>
        <v>1391106.1361577336</v>
      </c>
      <c r="F16" s="46">
        <f>'A-1'!F43</f>
        <v>79.099000000000004</v>
      </c>
      <c r="G16" s="46">
        <f>'A-1'!F71</f>
        <v>57.957999999999998</v>
      </c>
      <c r="H16" s="43">
        <f>'A-1'!F100</f>
        <v>101.404</v>
      </c>
      <c r="I16" s="46">
        <f>'A-2'!F15</f>
        <v>65.305999999999997</v>
      </c>
      <c r="J16" s="207">
        <f>'A-9'!F15</f>
        <v>85.394000000000005</v>
      </c>
      <c r="K16" s="138">
        <f>'A-7'!F15</f>
        <v>114277.45534199697</v>
      </c>
      <c r="L16" s="48" t="str">
        <f t="shared" si="0"/>
        <v>..</v>
      </c>
      <c r="M16" s="48">
        <f t="shared" si="1"/>
        <v>8.0027642015071204E-2</v>
      </c>
      <c r="N16" s="43">
        <f>'A-1'!F15</f>
        <v>158.95400000000001</v>
      </c>
      <c r="O16" s="43">
        <f t="shared" si="2"/>
        <v>1704.6970243071084</v>
      </c>
      <c r="P16" s="228">
        <f t="shared" si="3"/>
        <v>1303.685784357215</v>
      </c>
      <c r="Q16" s="231">
        <f t="shared" si="4"/>
        <v>1.0265031210778433</v>
      </c>
      <c r="R16" s="46">
        <f>'A-8'!F15</f>
        <v>129.63499999999999</v>
      </c>
      <c r="S16" s="191">
        <f>'A-11'!F15</f>
        <v>165.08600000000001</v>
      </c>
      <c r="T16" s="33">
        <f t="shared" si="5"/>
        <v>1283.6821716944844</v>
      </c>
      <c r="U16" s="332">
        <f t="shared" si="6"/>
        <v>1.3631698363727283</v>
      </c>
      <c r="V16" s="136">
        <f>'A-12'!F15</f>
        <v>145.904</v>
      </c>
    </row>
    <row r="17" spans="1:22">
      <c r="A17" s="5">
        <v>2003</v>
      </c>
      <c r="B17" s="43">
        <f>'A-3'!F16</f>
        <v>118785.82827720001</v>
      </c>
      <c r="C17" s="138">
        <f>'A-13'!F16</f>
        <v>85444.714656630007</v>
      </c>
      <c r="D17" s="167" t="s">
        <v>34</v>
      </c>
      <c r="E17" s="159">
        <f>'A-6'!F16</f>
        <v>1495370.3718021726</v>
      </c>
      <c r="F17" s="46">
        <f>'A-1'!F44</f>
        <v>82.843000000000004</v>
      </c>
      <c r="G17" s="46">
        <f>'A-1'!F72</f>
        <v>59.399000000000001</v>
      </c>
      <c r="H17" s="43">
        <f>'A-1'!F101</f>
        <v>99.228999999999999</v>
      </c>
      <c r="I17" s="46">
        <f>'A-2'!F16</f>
        <v>70.263999999999996</v>
      </c>
      <c r="J17" s="207">
        <f>'A-9'!F16</f>
        <v>99.227000000000004</v>
      </c>
      <c r="K17" s="138">
        <f>'A-7'!F16</f>
        <v>149352.17931243253</v>
      </c>
      <c r="L17" s="48" t="str">
        <f t="shared" si="0"/>
        <v>..</v>
      </c>
      <c r="M17" s="48">
        <f t="shared" si="1"/>
        <v>7.9435724096929325E-2</v>
      </c>
      <c r="N17" s="43">
        <f>'A-1'!F16</f>
        <v>161.94</v>
      </c>
      <c r="O17" s="43">
        <f t="shared" si="2"/>
        <v>1690.564560474781</v>
      </c>
      <c r="P17" s="228">
        <f t="shared" si="3"/>
        <v>1197.1119582089552</v>
      </c>
      <c r="Q17" s="231">
        <f t="shared" si="4"/>
        <v>1.2573232133710641</v>
      </c>
      <c r="R17" s="46">
        <f>'A-8'!F16</f>
        <v>125.655</v>
      </c>
      <c r="S17" s="191">
        <f>'A-11'!F16</f>
        <v>160.65799999999999</v>
      </c>
      <c r="T17" s="33">
        <f t="shared" si="5"/>
        <v>1216.0525255697087</v>
      </c>
      <c r="U17" s="332">
        <f t="shared" si="6"/>
        <v>1.7479393536817631</v>
      </c>
      <c r="V17" s="136">
        <f>'A-12'!F16</f>
        <v>138.773</v>
      </c>
    </row>
    <row r="18" spans="1:22">
      <c r="A18" s="5">
        <v>2004</v>
      </c>
      <c r="B18" s="43">
        <f>'A-3'!F17</f>
        <v>119533.30971120001</v>
      </c>
      <c r="C18" s="138">
        <f>'A-13'!F17</f>
        <v>85970.686842390016</v>
      </c>
      <c r="D18" s="167" t="s">
        <v>34</v>
      </c>
      <c r="E18" s="159">
        <f>'A-6'!F17</f>
        <v>1411910.100802741</v>
      </c>
      <c r="F18" s="46">
        <f>'A-1'!F45</f>
        <v>94.5</v>
      </c>
      <c r="G18" s="46">
        <f>'A-1'!F73</f>
        <v>68.126999999999995</v>
      </c>
      <c r="H18" s="43">
        <f>'A-1'!F102</f>
        <v>99.77</v>
      </c>
      <c r="I18" s="46">
        <f>'A-2'!F17</f>
        <v>76.405000000000001</v>
      </c>
      <c r="J18" s="207">
        <f>'A-9'!F17</f>
        <v>99.884</v>
      </c>
      <c r="K18" s="138">
        <f>'A-7'!F17</f>
        <v>124244.12638965073</v>
      </c>
      <c r="L18" s="48" t="str">
        <f t="shared" si="0"/>
        <v>..</v>
      </c>
      <c r="M18" s="48">
        <f t="shared" si="1"/>
        <v>8.4660708669227161E-2</v>
      </c>
      <c r="N18" s="43">
        <f>'A-1'!F17</f>
        <v>142.858</v>
      </c>
      <c r="O18" s="43">
        <f t="shared" si="2"/>
        <v>1564.4697298763172</v>
      </c>
      <c r="P18" s="228">
        <f t="shared" si="3"/>
        <v>1196.721293812823</v>
      </c>
      <c r="Q18" s="231">
        <f t="shared" si="4"/>
        <v>1.0394100748137265</v>
      </c>
      <c r="R18" s="46">
        <f>'A-8'!F17</f>
        <v>118.861</v>
      </c>
      <c r="S18" s="191">
        <f>'A-11'!F17</f>
        <v>141.70699999999999</v>
      </c>
      <c r="T18" s="33">
        <f t="shared" si="5"/>
        <v>1125.1971316326158</v>
      </c>
      <c r="U18" s="332">
        <f t="shared" si="6"/>
        <v>1.4451917386379312</v>
      </c>
      <c r="V18" s="136">
        <f>'A-12'!F17</f>
        <v>127.86199999999999</v>
      </c>
    </row>
    <row r="19" spans="1:22">
      <c r="A19" s="5">
        <v>2005</v>
      </c>
      <c r="B19" s="43">
        <f>'A-3'!F18</f>
        <v>122919.03299340002</v>
      </c>
      <c r="C19" s="138">
        <f>'A-13'!F18</f>
        <v>85510.461179850012</v>
      </c>
      <c r="D19" s="167">
        <f>'A-5'!G3</f>
        <v>259763.56950672643</v>
      </c>
      <c r="E19" s="159">
        <f>'A-6'!F18</f>
        <v>1462456.1659893792</v>
      </c>
      <c r="F19" s="46">
        <f>'A-1'!F46</f>
        <v>118.91800000000001</v>
      </c>
      <c r="G19" s="46">
        <f>'A-1'!F74</f>
        <v>87.646000000000001</v>
      </c>
      <c r="H19" s="43">
        <f>'A-1'!F103</f>
        <v>102.001</v>
      </c>
      <c r="I19" s="46">
        <f>'A-2'!F18</f>
        <v>84.956999999999994</v>
      </c>
      <c r="J19" s="207">
        <f>'A-9'!F18</f>
        <v>110.92700000000001</v>
      </c>
      <c r="K19" s="138">
        <f>'A-7'!F18</f>
        <v>142749.05381781541</v>
      </c>
      <c r="L19" s="48">
        <f t="shared" si="0"/>
        <v>0.47319581120175935</v>
      </c>
      <c r="M19" s="48">
        <f t="shared" si="1"/>
        <v>8.4049721182749421E-2</v>
      </c>
      <c r="N19" s="43">
        <f>'A-1'!F18</f>
        <v>116.74</v>
      </c>
      <c r="O19" s="43">
        <f t="shared" si="2"/>
        <v>1446.8382004237442</v>
      </c>
      <c r="P19" s="228">
        <f t="shared" si="3"/>
        <v>1108.1074309536903</v>
      </c>
      <c r="Q19" s="231">
        <f t="shared" si="4"/>
        <v>1.1613258772177304</v>
      </c>
      <c r="R19" s="46">
        <f>'A-8'!F18</f>
        <v>109.05200000000001</v>
      </c>
      <c r="S19" s="191">
        <f>'A-11'!F18</f>
        <v>112.008</v>
      </c>
      <c r="T19" s="33">
        <f t="shared" si="5"/>
        <v>1006.5146036212439</v>
      </c>
      <c r="U19" s="332">
        <f t="shared" si="6"/>
        <v>1.669375323769781</v>
      </c>
      <c r="V19" s="136">
        <f>'A-12'!F18</f>
        <v>112.991</v>
      </c>
    </row>
    <row r="20" spans="1:22">
      <c r="A20" s="5">
        <v>2006</v>
      </c>
      <c r="B20" s="43">
        <f>'A-3'!F19</f>
        <v>125063.44694340001</v>
      </c>
      <c r="C20" s="138">
        <f>'A-13'!F19</f>
        <v>87546.826466610015</v>
      </c>
      <c r="D20" s="167">
        <f>'A-5'!G4</f>
        <v>254461.71437280596</v>
      </c>
      <c r="E20" s="159">
        <f>'A-6'!F19</f>
        <v>1382505.7098943701</v>
      </c>
      <c r="F20" s="46">
        <f>'A-1'!F47</f>
        <v>124.431</v>
      </c>
      <c r="G20" s="46">
        <f>'A-1'!F75</f>
        <v>89.188000000000002</v>
      </c>
      <c r="H20" s="43">
        <f>'A-1'!F104</f>
        <v>99.197000000000003</v>
      </c>
      <c r="I20" s="46">
        <f>'A-2'!F19</f>
        <v>93.531999999999996</v>
      </c>
      <c r="J20" s="207">
        <f>'A-9'!F19</f>
        <v>111.244</v>
      </c>
      <c r="K20" s="138">
        <f>'A-7'!F19</f>
        <v>125588.00344664299</v>
      </c>
      <c r="L20" s="48">
        <f t="shared" si="0"/>
        <v>0.49148237192245137</v>
      </c>
      <c r="M20" s="48">
        <f t="shared" si="1"/>
        <v>9.0461432490543156E-2</v>
      </c>
      <c r="N20" s="43">
        <f>'A-1'!F19</f>
        <v>113.514</v>
      </c>
      <c r="O20" s="43">
        <f t="shared" si="2"/>
        <v>1337.1193489222942</v>
      </c>
      <c r="P20" s="228">
        <f t="shared" si="3"/>
        <v>1124.2264476591997</v>
      </c>
      <c r="Q20" s="231">
        <f t="shared" si="4"/>
        <v>1.0041943230901063</v>
      </c>
      <c r="R20" s="46">
        <f>'A-8'!F19</f>
        <v>104.279</v>
      </c>
      <c r="S20" s="191">
        <f>'A-11'!F19</f>
        <v>109.59399999999999</v>
      </c>
      <c r="T20" s="33">
        <f t="shared" si="5"/>
        <v>936.00934938427508</v>
      </c>
      <c r="U20" s="332">
        <f t="shared" si="6"/>
        <v>1.4345237687689538</v>
      </c>
      <c r="V20" s="136">
        <f>'A-12'!F19</f>
        <v>105.834</v>
      </c>
    </row>
    <row r="21" spans="1:22">
      <c r="A21" s="5">
        <v>2007</v>
      </c>
      <c r="B21" s="43">
        <f>'A-3'!F20</f>
        <v>122537.94</v>
      </c>
      <c r="C21" s="138">
        <f>'A-13'!F20</f>
        <v>88846.653000000006</v>
      </c>
      <c r="D21" s="167">
        <f>'A-5'!G5</f>
        <v>249268.07174887889</v>
      </c>
      <c r="E21" s="159">
        <f>'A-6'!F20</f>
        <v>1451235.5334664057</v>
      </c>
      <c r="F21" s="46">
        <f>'A-1'!F48</f>
        <v>138.39400000000001</v>
      </c>
      <c r="G21" s="46">
        <f>'A-1'!F76</f>
        <v>100</v>
      </c>
      <c r="H21" s="43">
        <f>'A-1'!F105</f>
        <v>100</v>
      </c>
      <c r="I21" s="46">
        <f>'A-2'!F20</f>
        <v>100</v>
      </c>
      <c r="J21" s="207">
        <f>'A-9'!F20</f>
        <v>100</v>
      </c>
      <c r="K21" s="138">
        <f>'A-7'!F20</f>
        <v>133468.09698935854</v>
      </c>
      <c r="L21" s="48">
        <f t="shared" si="0"/>
        <v>0.49159099735584622</v>
      </c>
      <c r="M21" s="48">
        <f t="shared" si="1"/>
        <v>8.4436976062257238E-2</v>
      </c>
      <c r="N21" s="43">
        <f>'A-1'!F20</f>
        <v>100</v>
      </c>
      <c r="O21" s="43">
        <f t="shared" si="2"/>
        <v>1225.3794</v>
      </c>
      <c r="P21" s="228">
        <f t="shared" si="3"/>
        <v>1225.3794</v>
      </c>
      <c r="Q21" s="231">
        <f t="shared" si="4"/>
        <v>1.0891981454018123</v>
      </c>
      <c r="R21" s="46">
        <f>'A-8'!F20</f>
        <v>100</v>
      </c>
      <c r="S21" s="191">
        <f>'A-11'!F20</f>
        <v>100</v>
      </c>
      <c r="T21" s="33">
        <f t="shared" si="5"/>
        <v>888.46653000000003</v>
      </c>
      <c r="U21" s="332">
        <f t="shared" si="6"/>
        <v>1.5022298812917414</v>
      </c>
      <c r="V21" s="136">
        <f>'A-12'!F20</f>
        <v>100</v>
      </c>
    </row>
    <row r="22" spans="1:22">
      <c r="A22" s="5">
        <v>2008</v>
      </c>
      <c r="B22" s="43">
        <f>'A-3'!F21</f>
        <v>123251.11081079999</v>
      </c>
      <c r="C22" s="138">
        <f>'A-13'!F21</f>
        <v>85447.380056220005</v>
      </c>
      <c r="D22" s="167">
        <f>'A-5'!G6</f>
        <v>270048.82078430854</v>
      </c>
      <c r="E22" s="159">
        <f>'A-6'!F21</f>
        <v>1440209.379642742</v>
      </c>
      <c r="F22" s="46">
        <f>'A-1'!F49</f>
        <v>144.03100000000001</v>
      </c>
      <c r="G22" s="46">
        <f>'A-1'!F77</f>
        <v>104.685</v>
      </c>
      <c r="H22" s="43">
        <f>'A-1'!F106</f>
        <v>100.58799999999999</v>
      </c>
      <c r="I22" s="46">
        <f>'A-2'!F21</f>
        <v>106.49299999999999</v>
      </c>
      <c r="J22" s="207">
        <f>'A-9'!F21</f>
        <v>113.518</v>
      </c>
      <c r="K22" s="138">
        <f>'A-7'!F21</f>
        <v>131285.70591312961</v>
      </c>
      <c r="L22" s="48">
        <f t="shared" si="0"/>
        <v>0.45640306983322187</v>
      </c>
      <c r="M22" s="48">
        <f t="shared" si="1"/>
        <v>8.5578605828392565E-2</v>
      </c>
      <c r="N22" s="43">
        <f>'A-1'!F21</f>
        <v>96.644999999999996</v>
      </c>
      <c r="O22" s="43">
        <f t="shared" si="2"/>
        <v>1157.363496293653</v>
      </c>
      <c r="P22" s="228">
        <f t="shared" si="3"/>
        <v>1085.7406826300673</v>
      </c>
      <c r="Q22" s="231">
        <f t="shared" si="4"/>
        <v>1.0651888250700097</v>
      </c>
      <c r="R22" s="46">
        <f>'A-8'!F21</f>
        <v>92.885999999999996</v>
      </c>
      <c r="S22" s="191">
        <f>'A-11'!F21</f>
        <v>92.41</v>
      </c>
      <c r="T22" s="33">
        <f t="shared" si="5"/>
        <v>802.37555572873339</v>
      </c>
      <c r="U22" s="332">
        <f t="shared" si="6"/>
        <v>1.5364509225063463</v>
      </c>
      <c r="V22" s="136">
        <f>'A-12'!F21</f>
        <v>90.471999999999994</v>
      </c>
    </row>
    <row r="23" spans="1:22">
      <c r="A23" s="5">
        <v>2009</v>
      </c>
      <c r="B23" s="43">
        <f>'A-3'!F22</f>
        <v>115782.4233678</v>
      </c>
      <c r="C23" s="138">
        <f>'A-13'!F22</f>
        <v>82660.260551610001</v>
      </c>
      <c r="D23" s="167">
        <f>'A-5'!G7</f>
        <v>292562</v>
      </c>
      <c r="E23" s="159">
        <f>'A-6'!F22</f>
        <v>1429267</v>
      </c>
      <c r="F23" s="46">
        <f>'A-1'!F50</f>
        <v>144.29900000000001</v>
      </c>
      <c r="G23" s="46">
        <f>'A-1'!F78</f>
        <v>107.057</v>
      </c>
      <c r="H23" s="43">
        <f>'A-1'!F107</f>
        <v>102.675</v>
      </c>
      <c r="I23" s="46">
        <f>'A-2'!F22</f>
        <v>106.76600000000001</v>
      </c>
      <c r="J23" s="207">
        <f>'A-9'!F22</f>
        <v>99.867999999999995</v>
      </c>
      <c r="K23" s="138">
        <f>'A-7'!F22</f>
        <v>129139</v>
      </c>
      <c r="L23" s="48">
        <f t="shared" si="0"/>
        <v>0.39575345864397976</v>
      </c>
      <c r="M23" s="48">
        <f t="shared" si="1"/>
        <v>8.1008253438860617E-2</v>
      </c>
      <c r="N23" s="43">
        <f>'A-1'!F22</f>
        <v>90.62</v>
      </c>
      <c r="O23" s="43">
        <f t="shared" si="2"/>
        <v>1084.4503247082405</v>
      </c>
      <c r="P23" s="228">
        <f t="shared" si="3"/>
        <v>1159.3545817258782</v>
      </c>
      <c r="Q23" s="231">
        <f t="shared" si="4"/>
        <v>1.1153592768547507</v>
      </c>
      <c r="R23" s="46">
        <f>'A-8'!F22</f>
        <v>90.325999999999993</v>
      </c>
      <c r="S23" s="191">
        <f>'A-11'!F22</f>
        <v>89.23</v>
      </c>
      <c r="T23" s="33">
        <f t="shared" si="5"/>
        <v>774.2189512729708</v>
      </c>
      <c r="U23" s="332">
        <f t="shared" si="6"/>
        <v>1.5622863893511489</v>
      </c>
      <c r="V23" s="136">
        <f>'A-12'!F22</f>
        <v>87.087999999999994</v>
      </c>
    </row>
    <row r="24" spans="1:22">
      <c r="A24" s="5">
        <v>2010</v>
      </c>
      <c r="B24" s="43">
        <f>'A-3'!F23</f>
        <v>122535.48924120002</v>
      </c>
      <c r="C24" s="138">
        <f>'A-13'!F23</f>
        <v>86219.457470790003</v>
      </c>
      <c r="D24" s="167">
        <f>'A-5'!G8</f>
        <v>319376.19851203711</v>
      </c>
      <c r="E24" s="159">
        <f>'A-6'!F23</f>
        <v>1495302</v>
      </c>
      <c r="F24" s="46">
        <f>'A-1'!F51</f>
        <v>143.035</v>
      </c>
      <c r="G24" s="46">
        <f>'A-1'!F79</f>
        <v>105.879</v>
      </c>
      <c r="H24" s="43">
        <f>'A-1'!F108</f>
        <v>102.443</v>
      </c>
      <c r="I24" s="46">
        <f>'A-2'!F23</f>
        <v>111.05500000000001</v>
      </c>
      <c r="J24" s="207">
        <f>'A-9'!F23</f>
        <v>108.645</v>
      </c>
      <c r="K24" s="138">
        <f>'A-7'!F23</f>
        <v>131880</v>
      </c>
      <c r="L24" s="48">
        <f t="shared" si="0"/>
        <v>0.38367132495185524</v>
      </c>
      <c r="M24" s="48">
        <f t="shared" si="1"/>
        <v>8.1946984115048346E-2</v>
      </c>
      <c r="N24" s="43">
        <f>'A-1'!F23</f>
        <v>96.753</v>
      </c>
      <c r="O24" s="43">
        <f t="shared" si="2"/>
        <v>1103.3766083580208</v>
      </c>
      <c r="P24" s="228">
        <f t="shared" si="3"/>
        <v>1127.8520800883614</v>
      </c>
      <c r="Q24" s="231">
        <f t="shared" si="4"/>
        <v>1.0762596274488785</v>
      </c>
      <c r="R24" s="46">
        <f>'A-8'!F23</f>
        <v>91.066000000000003</v>
      </c>
      <c r="S24" s="191">
        <f>'A-11'!F23</f>
        <v>93.894000000000005</v>
      </c>
      <c r="T24" s="33">
        <f t="shared" si="5"/>
        <v>776.36718266435548</v>
      </c>
      <c r="U24" s="332">
        <f t="shared" si="6"/>
        <v>1.5295851292578497</v>
      </c>
      <c r="V24" s="136">
        <f>'A-12'!F23</f>
        <v>87.94</v>
      </c>
    </row>
    <row r="25" spans="1:22">
      <c r="A25" s="5">
        <v>2011</v>
      </c>
      <c r="B25" s="43">
        <f>'A-3'!F24</f>
        <v>130402.42498920002</v>
      </c>
      <c r="C25" s="138">
        <f>'A-13'!F24</f>
        <v>90369.484632420004</v>
      </c>
      <c r="D25" s="167">
        <f>'A-5'!G9</f>
        <v>348648</v>
      </c>
      <c r="E25" s="159">
        <f>'A-6'!F24</f>
        <v>1507895</v>
      </c>
      <c r="F25" s="46">
        <f>'A-1'!F52</f>
        <v>151.43</v>
      </c>
      <c r="G25" s="46">
        <f>'A-1'!F80</f>
        <v>111.292</v>
      </c>
      <c r="H25" s="43">
        <f>'A-1'!F109</f>
        <v>101.711</v>
      </c>
      <c r="I25" s="46">
        <f>'A-2'!F24</f>
        <v>117.31699999999999</v>
      </c>
      <c r="J25" s="207">
        <f>'A-9'!F24</f>
        <v>119.10899999999999</v>
      </c>
      <c r="K25" s="138">
        <f>'A-7'!F24</f>
        <v>133308</v>
      </c>
      <c r="L25" s="48">
        <f t="shared" si="0"/>
        <v>0.37402315512838169</v>
      </c>
      <c r="M25" s="48">
        <f t="shared" si="1"/>
        <v>8.6479778094098084E-2</v>
      </c>
      <c r="N25" s="43">
        <f>'A-1'!F24</f>
        <v>97.257000000000005</v>
      </c>
      <c r="O25" s="43">
        <f t="shared" si="2"/>
        <v>1111.5390351713736</v>
      </c>
      <c r="P25" s="228">
        <f t="shared" si="3"/>
        <v>1094.8158828400879</v>
      </c>
      <c r="Q25" s="231">
        <f t="shared" si="4"/>
        <v>1.022281602593208</v>
      </c>
      <c r="R25" s="46">
        <f>'A-8'!F24</f>
        <v>90.614999999999995</v>
      </c>
      <c r="S25" s="191">
        <f>'A-11'!F24</f>
        <v>92.956999999999994</v>
      </c>
      <c r="T25" s="33">
        <f t="shared" si="5"/>
        <v>770.30170079715651</v>
      </c>
      <c r="U25" s="332">
        <f t="shared" si="6"/>
        <v>1.4751439663757453</v>
      </c>
      <c r="V25" s="136">
        <f>'A-12'!F24</f>
        <v>87.317999999999998</v>
      </c>
    </row>
    <row r="26" spans="1:22">
      <c r="A26" s="5">
        <v>2012</v>
      </c>
      <c r="B26" s="43">
        <f>'A-3'!F25</f>
        <v>134577.292605</v>
      </c>
      <c r="C26" s="138">
        <f>'A-13'!F25</f>
        <v>88579.224574470005</v>
      </c>
      <c r="D26" s="167">
        <f>'A-5'!G10</f>
        <v>374246.73385348317</v>
      </c>
      <c r="E26" s="159">
        <f>'A-6'!F25</f>
        <v>1652353</v>
      </c>
      <c r="F26" s="46">
        <f>'A-1'!F53</f>
        <v>169.76400000000001</v>
      </c>
      <c r="G26" s="46">
        <f>'A-1'!F81</f>
        <v>125.56399999999999</v>
      </c>
      <c r="H26" s="43">
        <f>'A-1'!F110</f>
        <v>102.361</v>
      </c>
      <c r="I26" s="46">
        <f>'A-2'!F25</f>
        <v>124.011</v>
      </c>
      <c r="J26" s="207">
        <f>'A-9'!F25</f>
        <v>134.47499999999999</v>
      </c>
      <c r="K26" s="138">
        <f>'A-7'!F25</f>
        <v>143440</v>
      </c>
      <c r="L26" s="48">
        <f t="shared" si="0"/>
        <v>0.35959510245902837</v>
      </c>
      <c r="M26" s="48">
        <f t="shared" si="1"/>
        <v>8.1445848801678572E-2</v>
      </c>
      <c r="N26" s="43">
        <f>'A-1'!F25</f>
        <v>89.531000000000006</v>
      </c>
      <c r="O26" s="43">
        <f t="shared" si="2"/>
        <v>1085.2044786752788</v>
      </c>
      <c r="P26" s="228">
        <f t="shared" si="3"/>
        <v>1000.7606812046849</v>
      </c>
      <c r="Q26" s="231">
        <f t="shared" si="4"/>
        <v>1.0658558901241466</v>
      </c>
      <c r="R26" s="46">
        <f>'A-8'!F25</f>
        <v>85.790999999999997</v>
      </c>
      <c r="S26" s="191">
        <f>'A-11'!F25</f>
        <v>81.275999999999996</v>
      </c>
      <c r="T26" s="33">
        <f t="shared" si="5"/>
        <v>714.28522126641997</v>
      </c>
      <c r="U26" s="332">
        <f t="shared" si="6"/>
        <v>1.6193413375323424</v>
      </c>
      <c r="V26" s="136">
        <f>'A-12'!F25</f>
        <v>80.114999999999995</v>
      </c>
    </row>
    <row r="27" spans="1:22">
      <c r="A27" s="5">
        <v>2013</v>
      </c>
      <c r="B27" s="43" t="s">
        <v>34</v>
      </c>
      <c r="C27" s="138" t="s">
        <v>34</v>
      </c>
      <c r="D27" s="167">
        <f>'A-5'!G11</f>
        <v>401725</v>
      </c>
      <c r="E27" s="159">
        <f>'A-6'!F26</f>
        <v>1734064</v>
      </c>
      <c r="F27" s="46" t="s">
        <v>34</v>
      </c>
      <c r="G27" s="46" t="s">
        <v>34</v>
      </c>
      <c r="H27" s="43" t="s">
        <v>34</v>
      </c>
      <c r="I27" s="46" t="s">
        <v>34</v>
      </c>
      <c r="J27" s="207" t="str">
        <f>'A-9'!F26</f>
        <v>..</v>
      </c>
      <c r="K27" s="138">
        <f>'A-7'!F26</f>
        <v>147654</v>
      </c>
      <c r="L27" s="48" t="str">
        <f t="shared" si="0"/>
        <v>..</v>
      </c>
      <c r="M27" s="48" t="str">
        <f t="shared" si="1"/>
        <v>..</v>
      </c>
      <c r="N27" s="43" t="s">
        <v>34</v>
      </c>
      <c r="O27" s="43" t="str">
        <f t="shared" si="2"/>
        <v>..</v>
      </c>
      <c r="P27" s="228" t="str">
        <f t="shared" si="3"/>
        <v>..</v>
      </c>
      <c r="Q27" s="50" t="s">
        <v>34</v>
      </c>
      <c r="R27" s="46" t="str">
        <f>'A-8'!F26</f>
        <v>..</v>
      </c>
      <c r="S27" s="191" t="s">
        <v>34</v>
      </c>
      <c r="T27" s="33" t="str">
        <f t="shared" si="5"/>
        <v>..</v>
      </c>
      <c r="U27" s="69" t="s">
        <v>34</v>
      </c>
      <c r="V27" s="136" t="str">
        <f>'A-8'!J26</f>
        <v>..</v>
      </c>
    </row>
    <row r="28" spans="1:22">
      <c r="A28" s="1"/>
      <c r="B28" s="43"/>
      <c r="C28" s="138"/>
      <c r="D28" s="167"/>
      <c r="E28" s="159"/>
      <c r="F28" s="46"/>
      <c r="G28" s="46"/>
      <c r="H28" s="43"/>
      <c r="I28" s="46"/>
      <c r="J28" s="207"/>
      <c r="K28" s="138"/>
      <c r="L28" s="48"/>
      <c r="M28" s="48"/>
      <c r="N28" s="43"/>
      <c r="O28" s="43"/>
      <c r="P28" s="228"/>
      <c r="Q28" s="50"/>
      <c r="R28" s="46"/>
      <c r="S28" s="239"/>
      <c r="T28" s="143"/>
      <c r="U28" s="143"/>
      <c r="V28" s="5"/>
    </row>
    <row r="29" spans="1:22" ht="45">
      <c r="A29" s="51" t="s">
        <v>147</v>
      </c>
      <c r="B29" s="43"/>
      <c r="C29" s="138"/>
      <c r="D29" s="167"/>
      <c r="E29" s="159"/>
      <c r="F29" s="46"/>
      <c r="G29" s="46"/>
      <c r="H29" s="43"/>
      <c r="I29" s="46"/>
      <c r="J29" s="207"/>
      <c r="K29" s="138"/>
      <c r="L29" s="48"/>
      <c r="M29" s="48"/>
      <c r="N29" s="43"/>
      <c r="O29" s="43"/>
      <c r="P29" s="228"/>
      <c r="Q29" s="50"/>
      <c r="R29" s="46"/>
      <c r="S29" s="238"/>
      <c r="T29" s="46"/>
      <c r="U29" s="50"/>
      <c r="V29" s="138"/>
    </row>
    <row r="30" spans="1:22">
      <c r="A30" s="39" t="s">
        <v>121</v>
      </c>
      <c r="B30" s="47">
        <f t="shared" ref="B30:V30" si="7">IFERROR(100*((B26/B4)^(1/22)-1),"-")</f>
        <v>3.7431583940047863</v>
      </c>
      <c r="C30" s="139">
        <f t="shared" ref="C30" si="8">IFERROR(100*((C26/C4)^(1/22)-1),"-")</f>
        <v>2.2610395407415274</v>
      </c>
      <c r="D30" s="148" t="str">
        <f t="shared" si="7"/>
        <v>-</v>
      </c>
      <c r="E30" s="148">
        <f t="shared" si="7"/>
        <v>3.2948110081678195</v>
      </c>
      <c r="F30" s="148">
        <f t="shared" si="7"/>
        <v>3.4680327139137379</v>
      </c>
      <c r="G30" s="148">
        <f t="shared" si="7"/>
        <v>3.9721062987855493</v>
      </c>
      <c r="H30" s="47">
        <f>IFERROR(100*((H26/H4)^(1/22)-1),"-")</f>
        <v>0.487200008956723</v>
      </c>
      <c r="I30" s="148">
        <f t="shared" si="7"/>
        <v>5.8121677740058164</v>
      </c>
      <c r="J30" s="148">
        <f t="shared" ref="J30" si="9">IFERROR(100*((J26/J4)^(1/22)-1),"-")</f>
        <v>6.4099961989465326</v>
      </c>
      <c r="K30" s="139">
        <f t="shared" si="7"/>
        <v>2.7986916521243632</v>
      </c>
      <c r="L30" s="47" t="str">
        <f t="shared" si="7"/>
        <v>-</v>
      </c>
      <c r="M30" s="47">
        <f t="shared" si="7"/>
        <v>0.43404637799426826</v>
      </c>
      <c r="N30" s="47">
        <f t="shared" si="7"/>
        <v>0.26592245167902373</v>
      </c>
      <c r="O30" s="47">
        <f t="shared" si="7"/>
        <v>-1.9553605445642219</v>
      </c>
      <c r="P30" s="230">
        <f t="shared" ref="P30" si="10">IFERROR(100*((P26/P4)^(1/22)-1),"-")</f>
        <v>-2.5061910536635756</v>
      </c>
      <c r="Q30" s="47">
        <f t="shared" si="7"/>
        <v>-0.91038942374729315</v>
      </c>
      <c r="R30" s="47">
        <f t="shared" si="7"/>
        <v>-2.0853093804301448</v>
      </c>
      <c r="S30" s="237">
        <f t="shared" si="7"/>
        <v>-1.1664890359959545</v>
      </c>
      <c r="T30" s="148">
        <f t="shared" si="7"/>
        <v>-3.3560679343124233</v>
      </c>
      <c r="U30" s="148">
        <f t="shared" si="7"/>
        <v>0.52576437106199858</v>
      </c>
      <c r="V30" s="139">
        <f t="shared" si="7"/>
        <v>-3.1099282567451869</v>
      </c>
    </row>
    <row r="31" spans="1:22">
      <c r="A31" s="39" t="s">
        <v>197</v>
      </c>
      <c r="B31" s="47">
        <f t="shared" ref="B31:V31" si="11">IFERROR(100*((B26/B19)^(1/7)-1),"-")</f>
        <v>1.3028835173851006</v>
      </c>
      <c r="C31" s="139">
        <f t="shared" ref="C31" si="12">IFERROR(100*((C26/C19)^(1/7)-1),"-")</f>
        <v>0.50496528902121973</v>
      </c>
      <c r="D31" s="148">
        <f t="shared" si="11"/>
        <v>5.3547822007635082</v>
      </c>
      <c r="E31" s="148">
        <f t="shared" si="11"/>
        <v>1.7593401573307688</v>
      </c>
      <c r="F31" s="148">
        <f t="shared" si="11"/>
        <v>5.2168823039850487</v>
      </c>
      <c r="G31" s="148">
        <f t="shared" si="11"/>
        <v>5.2700235886983471</v>
      </c>
      <c r="H31" s="47">
        <f>IFERROR(100*((H26/H19)^(1/7)-1),"-")</f>
        <v>5.0343575658984285E-2</v>
      </c>
      <c r="I31" s="148">
        <f t="shared" si="11"/>
        <v>5.5518532792828701</v>
      </c>
      <c r="J31" s="148">
        <f t="shared" ref="J31" si="13">IFERROR(100*((J26/J19)^(1/7)-1),"-")</f>
        <v>2.7882493337945347</v>
      </c>
      <c r="K31" s="139">
        <f t="shared" si="11"/>
        <v>6.9003925750932282E-2</v>
      </c>
      <c r="L31" s="47">
        <f t="shared" si="11"/>
        <v>-3.8459561101432893</v>
      </c>
      <c r="M31" s="47">
        <f t="shared" si="11"/>
        <v>-0.44856485826260117</v>
      </c>
      <c r="N31" s="47">
        <f t="shared" si="11"/>
        <v>-3.7199627841830174</v>
      </c>
      <c r="O31" s="47">
        <f t="shared" si="11"/>
        <v>-4.0254809649388985</v>
      </c>
      <c r="P31" s="230">
        <f t="shared" ref="P31" si="14">IFERROR(100*((P26/P19)^(1/7)-1),"-")</f>
        <v>-1.4450735624320865</v>
      </c>
      <c r="Q31" s="47">
        <f t="shared" si="11"/>
        <v>-1.2180103357298799</v>
      </c>
      <c r="R31" s="47">
        <f t="shared" si="11"/>
        <v>-3.369229565456977</v>
      </c>
      <c r="S31" s="237">
        <f t="shared" si="11"/>
        <v>-4.47833210919375</v>
      </c>
      <c r="T31" s="148">
        <f t="shared" si="11"/>
        <v>-4.7814300113783181</v>
      </c>
      <c r="U31" s="148">
        <f t="shared" si="11"/>
        <v>-0.43377097043572066</v>
      </c>
      <c r="V31" s="139">
        <f t="shared" si="11"/>
        <v>-4.7933814350340498</v>
      </c>
    </row>
    <row r="32" spans="1:22">
      <c r="A32" s="1"/>
      <c r="B32" s="43"/>
      <c r="C32" s="138"/>
      <c r="D32" s="46"/>
      <c r="E32" s="46"/>
      <c r="F32" s="46"/>
      <c r="G32" s="46"/>
      <c r="H32" s="43"/>
      <c r="I32" s="46"/>
      <c r="J32" s="207"/>
      <c r="K32" s="138"/>
      <c r="L32" s="43"/>
      <c r="M32" s="43"/>
      <c r="N32" s="43"/>
      <c r="O32" s="43"/>
      <c r="P32" s="228"/>
      <c r="Q32" s="43"/>
      <c r="R32" s="43"/>
      <c r="S32" s="238"/>
      <c r="T32" s="46"/>
      <c r="U32" s="46"/>
      <c r="V32" s="138"/>
    </row>
    <row r="33" spans="1:22" ht="30">
      <c r="A33" s="51" t="s">
        <v>122</v>
      </c>
      <c r="B33" s="43"/>
      <c r="C33" s="138"/>
      <c r="D33" s="46"/>
      <c r="E33" s="46"/>
      <c r="F33" s="46"/>
      <c r="G33" s="46"/>
      <c r="H33" s="43"/>
      <c r="I33" s="46"/>
      <c r="J33" s="207"/>
      <c r="K33" s="138"/>
      <c r="L33" s="43"/>
      <c r="M33" s="43"/>
      <c r="N33" s="43"/>
      <c r="O33" s="43"/>
      <c r="P33" s="228"/>
      <c r="Q33" s="43"/>
      <c r="R33" s="43"/>
      <c r="S33" s="238"/>
      <c r="T33" s="46"/>
      <c r="U33" s="46"/>
      <c r="V33" s="138"/>
    </row>
    <row r="34" spans="1:22">
      <c r="A34" s="39" t="s">
        <v>121</v>
      </c>
      <c r="B34" s="47">
        <f>IFERROR((B26-B4)/B4*100,"-")</f>
        <v>124.44412654295753</v>
      </c>
      <c r="C34" s="139">
        <f>IFERROR((C26-C4)/C4*100,"-")</f>
        <v>63.540180109246577</v>
      </c>
      <c r="D34" s="148" t="str">
        <f t="shared" ref="D34:V34" si="15">IFERROR((D26-D4)/D4*100,"-")</f>
        <v>-</v>
      </c>
      <c r="E34" s="148">
        <f t="shared" si="15"/>
        <v>104.04554559989963</v>
      </c>
      <c r="F34" s="148">
        <f t="shared" si="15"/>
        <v>111.70748740459919</v>
      </c>
      <c r="G34" s="148">
        <f t="shared" si="15"/>
        <v>135.59741819273492</v>
      </c>
      <c r="H34" s="47">
        <f>IFERROR((H26-H4)/H4*100,"-")</f>
        <v>11.284939280938467</v>
      </c>
      <c r="I34" s="148">
        <f t="shared" si="15"/>
        <v>246.56401084313777</v>
      </c>
      <c r="J34" s="148">
        <f t="shared" ref="J34" si="16">IFERROR((J26-J4)/J4*100,"-")</f>
        <v>292.295574550016</v>
      </c>
      <c r="K34" s="139">
        <f t="shared" si="15"/>
        <v>83.538391263123358</v>
      </c>
      <c r="L34" s="47" t="str">
        <f t="shared" si="15"/>
        <v>-</v>
      </c>
      <c r="M34" s="47">
        <f t="shared" si="15"/>
        <v>9.9970724100276414</v>
      </c>
      <c r="N34" s="47">
        <f t="shared" si="15"/>
        <v>6.0165778567199562</v>
      </c>
      <c r="O34" s="47">
        <f t="shared" si="15"/>
        <v>-35.237324268922507</v>
      </c>
      <c r="P34" s="230">
        <f t="shared" ref="P34" si="17">IFERROR((P26-P4)/P4*100,"-")</f>
        <v>-42.786984839070136</v>
      </c>
      <c r="Q34" s="47">
        <f t="shared" si="15"/>
        <v>-18.225353414184806</v>
      </c>
      <c r="R34" s="47">
        <f t="shared" si="15"/>
        <v>-37.099683265880692</v>
      </c>
      <c r="S34" s="237">
        <f t="shared" si="15"/>
        <v>-22.750990847138659</v>
      </c>
      <c r="T34" s="148">
        <f t="shared" si="15"/>
        <v>-52.810974309946936</v>
      </c>
      <c r="U34" s="148">
        <f t="shared" si="15"/>
        <v>12.228316699001898</v>
      </c>
      <c r="V34" s="139">
        <f t="shared" si="15"/>
        <v>-50.094994860933753</v>
      </c>
    </row>
    <row r="35" spans="1:22">
      <c r="A35" s="39" t="s">
        <v>197</v>
      </c>
      <c r="B35" s="47">
        <f>IFERROR((B26-B19)/B19*100,"-")</f>
        <v>9.4845031950633327</v>
      </c>
      <c r="C35" s="139">
        <f>IFERROR((C26-C19)/C19*100,"-")</f>
        <v>3.588757857551033</v>
      </c>
      <c r="D35" s="148">
        <f t="shared" ref="D35:V35" si="18">IFERROR((D26-D19)/D19*100,"-")</f>
        <v>44.072063131928999</v>
      </c>
      <c r="E35" s="148">
        <f t="shared" si="18"/>
        <v>12.984788086428015</v>
      </c>
      <c r="F35" s="148">
        <f t="shared" si="18"/>
        <v>42.757194032862984</v>
      </c>
      <c r="G35" s="148">
        <f t="shared" si="18"/>
        <v>43.262670287292053</v>
      </c>
      <c r="H35" s="47">
        <f>IFERROR((H26-H19)/H19*100,"-")</f>
        <v>0.35293771629689846</v>
      </c>
      <c r="I35" s="148">
        <f t="shared" si="18"/>
        <v>45.969137328295496</v>
      </c>
      <c r="J35" s="148">
        <f t="shared" ref="J35" si="19">IFERROR((J26-J19)/J19*100,"-")</f>
        <v>21.228375418067728</v>
      </c>
      <c r="K35" s="139">
        <f t="shared" si="18"/>
        <v>0.48402855479968099</v>
      </c>
      <c r="L35" s="47">
        <f t="shared" si="18"/>
        <v>-24.007124757555044</v>
      </c>
      <c r="M35" s="47">
        <f t="shared" si="18"/>
        <v>-3.0980142996658433</v>
      </c>
      <c r="N35" s="47">
        <f t="shared" si="18"/>
        <v>-23.307349665924267</v>
      </c>
      <c r="O35" s="47">
        <f t="shared" si="18"/>
        <v>-24.994759029900617</v>
      </c>
      <c r="P35" s="230">
        <f t="shared" ref="P35" si="20">IFERROR((P26-P19)/P19*100,"-")</f>
        <v>-9.6873955313716795</v>
      </c>
      <c r="Q35" s="47">
        <f t="shared" si="18"/>
        <v>-8.2207749750920822</v>
      </c>
      <c r="R35" s="47">
        <f t="shared" si="18"/>
        <v>-21.330191101492872</v>
      </c>
      <c r="S35" s="237">
        <f t="shared" si="18"/>
        <v>-27.437325905292482</v>
      </c>
      <c r="T35" s="148">
        <f t="shared" si="18"/>
        <v>-29.03379457222373</v>
      </c>
      <c r="U35" s="148">
        <f t="shared" si="18"/>
        <v>-2.9971681936960657</v>
      </c>
      <c r="V35" s="139">
        <f t="shared" si="18"/>
        <v>-29.096122700038062</v>
      </c>
    </row>
    <row r="36" spans="1:22">
      <c r="A36" s="39"/>
      <c r="B36" s="16"/>
      <c r="C36" s="16"/>
      <c r="D36" s="17"/>
      <c r="E36" s="13"/>
      <c r="F36" s="13"/>
      <c r="G36" s="13"/>
      <c r="H36" s="13"/>
      <c r="I36" s="13"/>
      <c r="J36" s="197"/>
      <c r="K36" s="33"/>
      <c r="L36" s="33"/>
      <c r="M36" s="2"/>
      <c r="N36" s="13"/>
      <c r="O36" s="2"/>
      <c r="P36" s="226"/>
      <c r="Q36" s="39"/>
      <c r="R36" s="33"/>
    </row>
    <row r="37" spans="1:22">
      <c r="A37" s="1"/>
      <c r="B37" s="34" t="s">
        <v>113</v>
      </c>
    </row>
    <row r="38" spans="1:22">
      <c r="A38" s="1"/>
      <c r="B38" s="348" t="s">
        <v>118</v>
      </c>
      <c r="C38" s="348"/>
      <c r="D38" s="348"/>
      <c r="E38" s="348"/>
      <c r="F38" s="348"/>
      <c r="G38" s="348"/>
      <c r="H38" s="348"/>
      <c r="I38" s="348"/>
      <c r="J38" s="348"/>
      <c r="K38" s="348"/>
      <c r="L38" s="348"/>
      <c r="M38" s="348"/>
      <c r="N38" s="348"/>
    </row>
    <row r="39" spans="1:22">
      <c r="B39" s="348"/>
      <c r="C39" s="348"/>
      <c r="D39" s="348"/>
      <c r="E39" s="348"/>
      <c r="F39" s="348"/>
      <c r="G39" s="348"/>
      <c r="H39" s="348"/>
      <c r="I39" s="348"/>
      <c r="J39" s="348"/>
      <c r="K39" s="348"/>
      <c r="L39" s="348"/>
      <c r="M39" s="348"/>
      <c r="N39" s="348"/>
    </row>
    <row r="40" spans="1:22">
      <c r="B40" s="349" t="s">
        <v>117</v>
      </c>
      <c r="C40" s="349"/>
      <c r="D40" s="349"/>
      <c r="E40" s="349"/>
      <c r="F40" s="349"/>
      <c r="G40" s="349"/>
      <c r="H40" s="349"/>
      <c r="I40" s="349"/>
      <c r="J40" s="349"/>
      <c r="K40" s="349"/>
      <c r="L40" s="349"/>
      <c r="M40" s="349"/>
      <c r="N40" s="349"/>
    </row>
    <row r="41" spans="1:22">
      <c r="B41" s="349"/>
      <c r="C41" s="349"/>
      <c r="D41" s="349"/>
      <c r="E41" s="349"/>
      <c r="F41" s="349"/>
      <c r="G41" s="349"/>
      <c r="H41" s="349"/>
      <c r="I41" s="349"/>
      <c r="J41" s="349"/>
      <c r="K41" s="349"/>
      <c r="L41" s="349"/>
      <c r="M41" s="349"/>
      <c r="N41" s="349"/>
    </row>
    <row r="42" spans="1:22">
      <c r="B42" s="34" t="s">
        <v>116</v>
      </c>
    </row>
    <row r="43" spans="1:22">
      <c r="B43" s="345" t="s">
        <v>120</v>
      </c>
      <c r="C43" s="345"/>
      <c r="D43" s="345"/>
      <c r="E43" s="345"/>
      <c r="F43" s="345"/>
      <c r="G43" s="345"/>
      <c r="H43" s="345"/>
      <c r="I43" s="345"/>
      <c r="J43" s="345"/>
      <c r="K43" s="345"/>
      <c r="L43" s="345"/>
      <c r="M43" s="345"/>
      <c r="N43" s="345"/>
    </row>
    <row r="44" spans="1:22">
      <c r="B44" s="345"/>
      <c r="C44" s="345"/>
      <c r="D44" s="345"/>
      <c r="E44" s="345"/>
      <c r="F44" s="345"/>
      <c r="G44" s="345"/>
      <c r="H44" s="345"/>
      <c r="I44" s="345"/>
      <c r="J44" s="345"/>
      <c r="K44" s="345"/>
      <c r="L44" s="345"/>
      <c r="M44" s="345"/>
      <c r="N44" s="345"/>
    </row>
    <row r="45" spans="1:22" ht="30.75" customHeight="1">
      <c r="B45" s="345" t="s">
        <v>294</v>
      </c>
      <c r="C45" s="345"/>
      <c r="D45" s="345"/>
      <c r="E45" s="345"/>
      <c r="F45" s="345"/>
      <c r="G45" s="345"/>
      <c r="H45" s="345"/>
      <c r="I45" s="345"/>
      <c r="J45" s="345"/>
      <c r="K45" s="345"/>
      <c r="L45" s="345"/>
      <c r="M45" s="345"/>
      <c r="N45" s="345"/>
    </row>
    <row r="46" spans="1:22">
      <c r="B46" s="345" t="s">
        <v>406</v>
      </c>
      <c r="C46" s="345"/>
      <c r="D46" s="345"/>
      <c r="E46" s="345"/>
      <c r="F46" s="345"/>
      <c r="G46" s="345"/>
      <c r="H46" s="345"/>
      <c r="I46" s="345"/>
      <c r="J46" s="345"/>
    </row>
    <row r="47" spans="1:22">
      <c r="B47" s="313" t="s">
        <v>415</v>
      </c>
    </row>
  </sheetData>
  <mergeCells count="11">
    <mergeCell ref="S2:V2"/>
    <mergeCell ref="B46:J46"/>
    <mergeCell ref="B1:R1"/>
    <mergeCell ref="C2:C3"/>
    <mergeCell ref="B2:B3"/>
    <mergeCell ref="D2:K2"/>
    <mergeCell ref="L2:R2"/>
    <mergeCell ref="B45:N45"/>
    <mergeCell ref="B38:N39"/>
    <mergeCell ref="B40:N41"/>
    <mergeCell ref="B43:N44"/>
  </mergeCells>
  <pageMargins left="0.70866141732283472" right="0.70866141732283472" top="0.74803149606299213" bottom="0.74803149606299213" header="0.31496062992125984" footer="0.31496062992125984"/>
  <pageSetup paperSize="5" scale="65" orientation="landscape" horizontalDpi="0" verticalDpi="0" r:id="rId1"/>
</worksheet>
</file>

<file path=xl/worksheets/sheet9.xml><?xml version="1.0" encoding="utf-8"?>
<worksheet xmlns="http://schemas.openxmlformats.org/spreadsheetml/2006/main" xmlns:r="http://schemas.openxmlformats.org/officeDocument/2006/relationships">
  <dimension ref="A1:V52"/>
  <sheetViews>
    <sheetView workbookViewId="0">
      <pane xSplit="1" ySplit="3" topLeftCell="I16" activePane="bottomRight" state="frozen"/>
      <selection activeCell="A35" sqref="A35"/>
      <selection pane="topRight" activeCell="A35" sqref="A35"/>
      <selection pane="bottomLeft" activeCell="A35" sqref="A35"/>
      <selection pane="bottomRight" activeCell="U4" sqref="U4:U26"/>
    </sheetView>
  </sheetViews>
  <sheetFormatPr defaultColWidth="9.140625" defaultRowHeight="15"/>
  <cols>
    <col min="1" max="1" width="14.85546875" style="34" customWidth="1"/>
    <col min="2" max="2" width="13.28515625" style="34" customWidth="1"/>
    <col min="3" max="3" width="13.28515625" style="163" customWidth="1"/>
    <col min="4" max="4" width="15" style="34" customWidth="1"/>
    <col min="5" max="5" width="14.5703125" style="34" customWidth="1"/>
    <col min="6" max="6" width="15.140625" style="34" customWidth="1"/>
    <col min="7" max="7" width="15.7109375" style="34" customWidth="1"/>
    <col min="8" max="8" width="15.7109375" style="184" customWidth="1"/>
    <col min="9" max="9" width="14.85546875" style="34" customWidth="1"/>
    <col min="10" max="10" width="14.85546875" style="192" customWidth="1"/>
    <col min="11" max="11" width="15" style="34" customWidth="1"/>
    <col min="12" max="12" width="14" style="34" customWidth="1"/>
    <col min="13" max="13" width="17.5703125" style="34" customWidth="1"/>
    <col min="14" max="14" width="16.28515625" style="34" customWidth="1"/>
    <col min="15" max="15" width="16.5703125" style="34" customWidth="1"/>
    <col min="16" max="16" width="16.5703125" style="224" customWidth="1"/>
    <col min="17" max="17" width="22.140625" style="34" customWidth="1"/>
    <col min="18" max="18" width="14.140625" style="34" customWidth="1"/>
    <col min="19" max="19" width="11.5703125" style="34" customWidth="1"/>
    <col min="20" max="20" width="9.140625" style="34"/>
    <col min="21" max="22" width="11.85546875" style="34" customWidth="1"/>
    <col min="23" max="16384" width="9.140625" style="34"/>
  </cols>
  <sheetData>
    <row r="1" spans="1:22" ht="30.75" customHeight="1">
      <c r="A1" s="22" t="s">
        <v>126</v>
      </c>
      <c r="B1" s="347" t="s">
        <v>46</v>
      </c>
      <c r="C1" s="346"/>
      <c r="D1" s="346"/>
      <c r="E1" s="346"/>
      <c r="F1" s="346"/>
      <c r="G1" s="346"/>
      <c r="H1" s="346"/>
      <c r="I1" s="346"/>
      <c r="J1" s="346"/>
      <c r="K1" s="346"/>
      <c r="L1" s="346"/>
      <c r="M1" s="346"/>
      <c r="N1" s="346"/>
      <c r="O1" s="346"/>
      <c r="P1" s="346"/>
      <c r="Q1" s="346"/>
      <c r="R1" s="346"/>
    </row>
    <row r="2" spans="1:22" s="163" customFormat="1" ht="30.75" customHeight="1">
      <c r="A2" s="22"/>
      <c r="B2" s="351" t="s">
        <v>84</v>
      </c>
      <c r="C2" s="355" t="s">
        <v>292</v>
      </c>
      <c r="D2" s="347" t="s">
        <v>288</v>
      </c>
      <c r="E2" s="346"/>
      <c r="F2" s="346"/>
      <c r="G2" s="346"/>
      <c r="H2" s="346"/>
      <c r="I2" s="346"/>
      <c r="J2" s="346"/>
      <c r="K2" s="350"/>
      <c r="L2" s="347" t="s">
        <v>321</v>
      </c>
      <c r="M2" s="346"/>
      <c r="N2" s="346"/>
      <c r="O2" s="346"/>
      <c r="P2" s="346"/>
      <c r="Q2" s="346"/>
      <c r="R2" s="350"/>
      <c r="S2" s="347" t="s">
        <v>322</v>
      </c>
      <c r="T2" s="346"/>
      <c r="U2" s="346"/>
      <c r="V2" s="350"/>
    </row>
    <row r="3" spans="1:22" ht="165">
      <c r="A3" s="14"/>
      <c r="B3" s="352"/>
      <c r="C3" s="356"/>
      <c r="D3" s="7" t="s">
        <v>83</v>
      </c>
      <c r="E3" s="15" t="s">
        <v>112</v>
      </c>
      <c r="F3" s="7" t="s">
        <v>93</v>
      </c>
      <c r="G3" s="7" t="s">
        <v>94</v>
      </c>
      <c r="H3" s="7" t="s">
        <v>115</v>
      </c>
      <c r="I3" s="7" t="s">
        <v>114</v>
      </c>
      <c r="J3" s="196" t="s">
        <v>400</v>
      </c>
      <c r="K3" s="11" t="s">
        <v>109</v>
      </c>
      <c r="L3" s="64" t="s">
        <v>130</v>
      </c>
      <c r="M3" s="49" t="s">
        <v>87</v>
      </c>
      <c r="N3" s="7" t="s">
        <v>110</v>
      </c>
      <c r="O3" s="7" t="s">
        <v>111</v>
      </c>
      <c r="P3" s="236" t="s">
        <v>403</v>
      </c>
      <c r="Q3" s="227" t="s">
        <v>405</v>
      </c>
      <c r="R3" s="7" t="s">
        <v>119</v>
      </c>
      <c r="S3" s="240" t="s">
        <v>88</v>
      </c>
      <c r="T3" s="7" t="s">
        <v>97</v>
      </c>
      <c r="U3" s="323" t="s">
        <v>431</v>
      </c>
      <c r="V3" s="11" t="s">
        <v>295</v>
      </c>
    </row>
    <row r="4" spans="1:22">
      <c r="A4" s="5">
        <v>1990</v>
      </c>
      <c r="B4" s="58">
        <f>'A-3'!G3</f>
        <v>30397.727172839997</v>
      </c>
      <c r="C4" s="146">
        <f>'A-13'!G3</f>
        <v>21789.552084480001</v>
      </c>
      <c r="D4" s="53" t="s">
        <v>34</v>
      </c>
      <c r="E4" s="330">
        <f>IFERROR(SUM('T-7'!D3,'T-8'!D3,'T-9'!D3),"..")</f>
        <v>126247.70311997583</v>
      </c>
      <c r="F4" s="58">
        <f>'A-1'!G31</f>
        <v>124.813</v>
      </c>
      <c r="G4" s="58">
        <f>'A-1'!G59</f>
        <v>111.34399999999999</v>
      </c>
      <c r="H4" s="58">
        <f>'A-1'!G88</f>
        <v>91.772000000000006</v>
      </c>
      <c r="I4" s="59">
        <f>'A-2'!G3</f>
        <v>93.963999999999999</v>
      </c>
      <c r="J4" s="212">
        <f>'A-9'!G3</f>
        <v>86.427999999999997</v>
      </c>
      <c r="K4" s="168">
        <f>IFERROR(SUM('T-7'!H3,'T-8'!H3,'T-9'!H3),"..")</f>
        <v>7052.6642947229466</v>
      </c>
      <c r="L4" s="65" t="str">
        <f t="shared" ref="L4:L26" si="0">IFERROR($B4/D4,"..")</f>
        <v>..</v>
      </c>
      <c r="M4" s="48">
        <f t="shared" ref="M4:M26" si="1">IFERROR($B4/E4,"..")</f>
        <v>0.24077845712529439</v>
      </c>
      <c r="N4" s="58">
        <f>'A-1'!G3</f>
        <v>75.135000000000005</v>
      </c>
      <c r="O4" s="58">
        <f>IFERROR(B4/I4,"..")</f>
        <v>323.5039714448086</v>
      </c>
      <c r="P4" s="232">
        <f>IFERROR(B4/J4,"..")</f>
        <v>351.71156538205207</v>
      </c>
      <c r="Q4" s="332">
        <f>K4/B4</f>
        <v>0.23201288223365651</v>
      </c>
      <c r="R4" s="59">
        <f>'A-8'!G3</f>
        <v>98.436999999999998</v>
      </c>
      <c r="S4" s="191">
        <f>'A-11'!G3</f>
        <v>76.132000000000005</v>
      </c>
      <c r="T4" s="33">
        <f>IFERROR(C4/I4,"..")</f>
        <v>231.89255549444471</v>
      </c>
      <c r="U4" s="69">
        <f>K4/C4</f>
        <v>0.32367183443602465</v>
      </c>
      <c r="V4" s="136">
        <f>'A-12'!G3</f>
        <v>94.200999999999993</v>
      </c>
    </row>
    <row r="5" spans="1:22">
      <c r="A5" s="5">
        <v>1991</v>
      </c>
      <c r="B5" s="58">
        <f>'A-3'!G4</f>
        <v>29824.839491199997</v>
      </c>
      <c r="C5" s="136">
        <f>'A-13'!G4</f>
        <v>21901.840179840001</v>
      </c>
      <c r="D5" s="53" t="s">
        <v>34</v>
      </c>
      <c r="E5" s="330">
        <f>IFERROR(SUM('T-7'!D4,'T-8'!D4,'T-9'!D4),"..")</f>
        <v>121213.03808861939</v>
      </c>
      <c r="F5" s="58">
        <f>'A-1'!G32</f>
        <v>116.645</v>
      </c>
      <c r="G5" s="58">
        <f>'A-1'!G60</f>
        <v>104.655</v>
      </c>
      <c r="H5" s="58">
        <f>'A-1'!G89</f>
        <v>92.3</v>
      </c>
      <c r="I5" s="59">
        <f>'A-2'!G4</f>
        <v>89.897000000000006</v>
      </c>
      <c r="J5" s="212">
        <f>'A-9'!G4</f>
        <v>81.438999999999993</v>
      </c>
      <c r="K5" s="168">
        <f>IFERROR(SUM('T-7'!H4,'T-8'!H4,'T-9'!H4),"..")</f>
        <v>15643.928715298163</v>
      </c>
      <c r="L5" s="65" t="str">
        <f t="shared" si="0"/>
        <v>..</v>
      </c>
      <c r="M5" s="48">
        <f t="shared" si="1"/>
        <v>0.24605306460015403</v>
      </c>
      <c r="N5" s="58">
        <f>'A-1'!G4</f>
        <v>78.881</v>
      </c>
      <c r="O5" s="58">
        <f t="shared" ref="O5:O27" si="2">IFERROR(B5/I5,"..")</f>
        <v>331.76679412216197</v>
      </c>
      <c r="P5" s="232">
        <f t="shared" ref="P5:P27" si="3">IFERROR(B5/J5,"..")</f>
        <v>366.22305641277518</v>
      </c>
      <c r="Q5" s="332">
        <f t="shared" ref="Q5:Q26" si="4">K5/B5</f>
        <v>0.5245268367634971</v>
      </c>
      <c r="R5" s="59">
        <f>'A-8'!G4</f>
        <v>101.97199999999999</v>
      </c>
      <c r="S5" s="191">
        <f>'A-11'!G4</f>
        <v>81.882000000000005</v>
      </c>
      <c r="T5" s="33">
        <f t="shared" ref="T5:T27" si="5">IFERROR(C5/I5,"..")</f>
        <v>243.63260375585392</v>
      </c>
      <c r="U5" s="332">
        <f t="shared" ref="U5:U26" si="6">K5/C5</f>
        <v>0.71427462655388829</v>
      </c>
      <c r="V5" s="136">
        <f>'A-12'!G4</f>
        <v>99.677000000000007</v>
      </c>
    </row>
    <row r="6" spans="1:22">
      <c r="A6" s="5">
        <v>1992</v>
      </c>
      <c r="B6" s="58">
        <f>'A-3'!G5</f>
        <v>28198.545414739998</v>
      </c>
      <c r="C6" s="136">
        <f>'A-13'!G5</f>
        <v>20740.507630560001</v>
      </c>
      <c r="D6" s="53" t="s">
        <v>34</v>
      </c>
      <c r="E6" s="330">
        <f>IFERROR(SUM('T-7'!D5,'T-8'!D5,'T-9'!D5),"..")</f>
        <v>104925.21481854598</v>
      </c>
      <c r="F6" s="58">
        <f>'A-1'!G33</f>
        <v>112.194</v>
      </c>
      <c r="G6" s="58">
        <f>'A-1'!G61</f>
        <v>101.16</v>
      </c>
      <c r="H6" s="58">
        <f>'A-1'!G90</f>
        <v>92.756</v>
      </c>
      <c r="I6" s="59">
        <f>'A-2'!G5</f>
        <v>84.24</v>
      </c>
      <c r="J6" s="212">
        <f>'A-9'!G5</f>
        <v>76.804000000000002</v>
      </c>
      <c r="K6" s="168">
        <f>IFERROR(SUM('T-7'!H5,'T-8'!H5,'T-9'!H5),"..")</f>
        <v>6562.9894450652055</v>
      </c>
      <c r="L6" s="65" t="str">
        <f t="shared" si="0"/>
        <v>..</v>
      </c>
      <c r="M6" s="48">
        <f t="shared" si="1"/>
        <v>0.26874898911101192</v>
      </c>
      <c r="N6" s="58">
        <f>'A-1'!G5</f>
        <v>77.537999999999997</v>
      </c>
      <c r="O6" s="58">
        <f t="shared" si="2"/>
        <v>334.74056760137699</v>
      </c>
      <c r="P6" s="232">
        <f t="shared" si="3"/>
        <v>367.14943772121239</v>
      </c>
      <c r="Q6" s="332">
        <f t="shared" si="4"/>
        <v>0.23274212724584678</v>
      </c>
      <c r="R6" s="59">
        <f>'A-8'!G5</f>
        <v>101.756</v>
      </c>
      <c r="S6" s="191">
        <f>'A-11'!G5</f>
        <v>80.617000000000004</v>
      </c>
      <c r="T6" s="33">
        <f t="shared" si="5"/>
        <v>246.20735553846157</v>
      </c>
      <c r="U6" s="332">
        <f t="shared" si="6"/>
        <v>0.3164334047154661</v>
      </c>
      <c r="V6" s="136">
        <f>'A-12'!G5</f>
        <v>99.343999999999994</v>
      </c>
    </row>
    <row r="7" spans="1:22">
      <c r="A7" s="5">
        <v>1993</v>
      </c>
      <c r="B7" s="58">
        <f>'A-3'!G6</f>
        <v>27285.193051519997</v>
      </c>
      <c r="C7" s="136">
        <f>'A-13'!G6</f>
        <v>20253.611351520001</v>
      </c>
      <c r="D7" s="53" t="s">
        <v>34</v>
      </c>
      <c r="E7" s="330">
        <f>IFERROR(SUM('T-7'!D6,'T-8'!D6,'T-9'!D6),"..")</f>
        <v>102115.25819450564</v>
      </c>
      <c r="F7" s="58">
        <f>'A-1'!G34</f>
        <v>103.169</v>
      </c>
      <c r="G7" s="58">
        <f>'A-1'!G62</f>
        <v>93.156999999999996</v>
      </c>
      <c r="H7" s="58">
        <f>'A-1'!G91</f>
        <v>92.89</v>
      </c>
      <c r="I7" s="59">
        <f>'A-2'!G6</f>
        <v>80.257999999999996</v>
      </c>
      <c r="J7" s="212">
        <f>'A-9'!G6</f>
        <v>73.296000000000006</v>
      </c>
      <c r="K7" s="168">
        <f>IFERROR(SUM('T-7'!H6,'T-8'!H6,'T-9'!H6),"..")</f>
        <v>10855.160380750089</v>
      </c>
      <c r="L7" s="65" t="str">
        <f t="shared" si="0"/>
        <v>..</v>
      </c>
      <c r="M7" s="48">
        <f t="shared" si="1"/>
        <v>0.26719996143522545</v>
      </c>
      <c r="N7" s="58">
        <f>'A-1'!G6</f>
        <v>81.59</v>
      </c>
      <c r="O7" s="58">
        <f t="shared" si="2"/>
        <v>339.9685146841436</v>
      </c>
      <c r="P7" s="232">
        <f t="shared" si="3"/>
        <v>372.2603286880593</v>
      </c>
      <c r="Q7" s="332">
        <f t="shared" si="4"/>
        <v>0.39784070284030382</v>
      </c>
      <c r="R7" s="59">
        <f>'A-8'!G6</f>
        <v>104.30200000000001</v>
      </c>
      <c r="S7" s="191">
        <f>'A-11'!G6</f>
        <v>85.611000000000004</v>
      </c>
      <c r="T7" s="33">
        <f t="shared" si="5"/>
        <v>252.35629284956019</v>
      </c>
      <c r="U7" s="332">
        <f t="shared" si="6"/>
        <v>0.53596172022602906</v>
      </c>
      <c r="V7" s="136">
        <f>'A-12'!G6</f>
        <v>103.48699999999999</v>
      </c>
    </row>
    <row r="8" spans="1:22">
      <c r="A8" s="5">
        <v>1994</v>
      </c>
      <c r="B8" s="58">
        <f>'A-3'!G7</f>
        <v>27693.017053059993</v>
      </c>
      <c r="C8" s="136">
        <f>'A-13'!G7</f>
        <v>20222.708535360001</v>
      </c>
      <c r="D8" s="53" t="s">
        <v>34</v>
      </c>
      <c r="E8" s="330">
        <f>IFERROR(SUM('T-7'!D7,'T-8'!D7,'T-9'!D7),"..")</f>
        <v>109468.92533991355</v>
      </c>
      <c r="F8" s="58">
        <f>'A-1'!G35</f>
        <v>103.714</v>
      </c>
      <c r="G8" s="58">
        <f>'A-1'!G63</f>
        <v>94.191000000000003</v>
      </c>
      <c r="H8" s="58">
        <f>'A-1'!G92</f>
        <v>93.427000000000007</v>
      </c>
      <c r="I8" s="59">
        <f>'A-2'!G7</f>
        <v>77.805999999999997</v>
      </c>
      <c r="J8" s="212">
        <f>'A-9'!G7</f>
        <v>76.239000000000004</v>
      </c>
      <c r="K8" s="168">
        <f>IFERROR(SUM('T-7'!H7,'T-8'!H7,'T-9'!H7),"..")</f>
        <v>6197.7707557553404</v>
      </c>
      <c r="L8" s="65" t="str">
        <f t="shared" si="0"/>
        <v>..</v>
      </c>
      <c r="M8" s="48">
        <f t="shared" si="1"/>
        <v>0.25297605660300404</v>
      </c>
      <c r="N8" s="58">
        <f>'A-1'!G7</f>
        <v>82.373999999999995</v>
      </c>
      <c r="O8" s="58">
        <f t="shared" si="2"/>
        <v>355.9239268573117</v>
      </c>
      <c r="P8" s="232">
        <f t="shared" si="3"/>
        <v>363.23951065806204</v>
      </c>
      <c r="Q8" s="332">
        <f t="shared" si="4"/>
        <v>0.22380265551710646</v>
      </c>
      <c r="R8" s="59">
        <f>'A-8'!G7</f>
        <v>104.934</v>
      </c>
      <c r="S8" s="191">
        <f>'A-11'!G7</f>
        <v>85.031999999999996</v>
      </c>
      <c r="T8" s="33">
        <f t="shared" si="5"/>
        <v>259.91194169292856</v>
      </c>
      <c r="U8" s="332">
        <f t="shared" si="6"/>
        <v>0.30647579897214833</v>
      </c>
      <c r="V8" s="136">
        <f>'A-12'!G7</f>
        <v>104.505</v>
      </c>
    </row>
    <row r="9" spans="1:22">
      <c r="A9" s="5">
        <v>1995</v>
      </c>
      <c r="B9" s="58">
        <f>'A-3'!G8</f>
        <v>29877.193022059993</v>
      </c>
      <c r="C9" s="136">
        <f>'A-13'!G8</f>
        <v>21335.681715840001</v>
      </c>
      <c r="D9" s="53" t="s">
        <v>34</v>
      </c>
      <c r="E9" s="330">
        <f>IFERROR(SUM('T-7'!D8,'T-8'!D8,'T-9'!D8),"..")</f>
        <v>118070.67445324015</v>
      </c>
      <c r="F9" s="58">
        <f>'A-1'!G36</f>
        <v>111.708</v>
      </c>
      <c r="G9" s="58">
        <f>'A-1'!G64</f>
        <v>102.047</v>
      </c>
      <c r="H9" s="58">
        <f>'A-1'!G93</f>
        <v>93.977000000000004</v>
      </c>
      <c r="I9" s="59">
        <f>'A-2'!G8</f>
        <v>79.063999999999993</v>
      </c>
      <c r="J9" s="212">
        <f>'A-9'!G8</f>
        <v>85.105000000000004</v>
      </c>
      <c r="K9" s="168">
        <f>IFERROR(SUM('T-7'!H8,'T-8'!H8,'T-9'!H8),"..")</f>
        <v>11708.546136278876</v>
      </c>
      <c r="L9" s="65" t="str">
        <f t="shared" si="0"/>
        <v>..</v>
      </c>
      <c r="M9" s="48">
        <f t="shared" si="1"/>
        <v>0.25304499326708207</v>
      </c>
      <c r="N9" s="58">
        <f>'A-1'!G8</f>
        <v>82.512</v>
      </c>
      <c r="O9" s="58">
        <f t="shared" si="2"/>
        <v>377.88618109455626</v>
      </c>
      <c r="P9" s="232">
        <f t="shared" si="3"/>
        <v>351.06272277845005</v>
      </c>
      <c r="Q9" s="332">
        <f t="shared" si="4"/>
        <v>0.39188909505768516</v>
      </c>
      <c r="R9" s="59">
        <f>'A-8'!G8</f>
        <v>105.45699999999999</v>
      </c>
      <c r="S9" s="191">
        <f>'A-11'!G8</f>
        <v>83.292000000000002</v>
      </c>
      <c r="T9" s="33">
        <f t="shared" si="5"/>
        <v>269.85330511787924</v>
      </c>
      <c r="U9" s="332">
        <f t="shared" si="6"/>
        <v>0.54877769045393265</v>
      </c>
      <c r="V9" s="136">
        <f>'A-12'!G8</f>
        <v>105.43</v>
      </c>
    </row>
    <row r="10" spans="1:22">
      <c r="A10" s="5">
        <v>1996</v>
      </c>
      <c r="B10" s="58">
        <f>'A-3'!G9</f>
        <v>30821.890811400001</v>
      </c>
      <c r="C10" s="136">
        <f>'A-13'!G9</f>
        <v>21793.562373600002</v>
      </c>
      <c r="D10" s="53" t="s">
        <v>34</v>
      </c>
      <c r="E10" s="330">
        <f>IFERROR(SUM('T-7'!D9,'T-8'!D9,'T-9'!D9),"..")</f>
        <v>120041.88030534741</v>
      </c>
      <c r="F10" s="58">
        <f>'A-1'!G37</f>
        <v>110.178</v>
      </c>
      <c r="G10" s="58">
        <f>'A-1'!G65</f>
        <v>101.16800000000001</v>
      </c>
      <c r="H10" s="58">
        <f>'A-1'!G94</f>
        <v>94.460999999999999</v>
      </c>
      <c r="I10" s="59">
        <f>'A-2'!G9</f>
        <v>79.945999999999998</v>
      </c>
      <c r="J10" s="212">
        <f>'A-9'!G9</f>
        <v>89.12</v>
      </c>
      <c r="K10" s="168">
        <f>IFERROR(SUM('T-7'!H9,'T-8'!H9,'T-9'!H9),"..")</f>
        <v>7006.6355476700192</v>
      </c>
      <c r="L10" s="65" t="str">
        <f t="shared" si="0"/>
        <v>..</v>
      </c>
      <c r="M10" s="48">
        <f t="shared" si="1"/>
        <v>0.256759480383006</v>
      </c>
      <c r="N10" s="58">
        <f>'A-1'!G9</f>
        <v>86.302999999999997</v>
      </c>
      <c r="O10" s="58">
        <f t="shared" si="2"/>
        <v>385.53387050509093</v>
      </c>
      <c r="P10" s="232">
        <f t="shared" si="3"/>
        <v>345.84706924820466</v>
      </c>
      <c r="Q10" s="332">
        <f t="shared" si="4"/>
        <v>0.22732659688348827</v>
      </c>
      <c r="R10" s="59">
        <f>'A-8'!G9</f>
        <v>106.621</v>
      </c>
      <c r="S10" s="191">
        <f>'A-11'!G9</f>
        <v>86.26</v>
      </c>
      <c r="T10" s="33">
        <f t="shared" si="5"/>
        <v>272.60353705751385</v>
      </c>
      <c r="U10" s="332">
        <f t="shared" si="6"/>
        <v>0.32150024064710159</v>
      </c>
      <c r="V10" s="136">
        <f>'A-12'!G9</f>
        <v>107.426</v>
      </c>
    </row>
    <row r="11" spans="1:22">
      <c r="A11" s="5">
        <v>1997</v>
      </c>
      <c r="B11" s="58">
        <f>'A-3'!G10</f>
        <v>31744.580110059997</v>
      </c>
      <c r="C11" s="136">
        <f>'A-13'!G10</f>
        <v>21795.685467840005</v>
      </c>
      <c r="D11" s="53" t="s">
        <v>34</v>
      </c>
      <c r="E11" s="330">
        <f>IFERROR(SUM('T-7'!D10,'T-8'!D10,'T-9'!D10),"..")</f>
        <v>123264.46062727743</v>
      </c>
      <c r="F11" s="58">
        <f>'A-1'!G38</f>
        <v>115.098</v>
      </c>
      <c r="G11" s="58">
        <f>'A-1'!G66</f>
        <v>106.56699999999999</v>
      </c>
      <c r="H11" s="58">
        <f>'A-1'!G95</f>
        <v>95.248999999999995</v>
      </c>
      <c r="I11" s="59">
        <f>'A-2'!G10</f>
        <v>82.177999999999997</v>
      </c>
      <c r="J11" s="212">
        <f>'A-9'!G10</f>
        <v>95.509</v>
      </c>
      <c r="K11" s="168">
        <f>IFERROR(SUM('T-7'!H10,'T-8'!H10,'T-9'!H10),"..")</f>
        <v>13182.934847825964</v>
      </c>
      <c r="L11" s="65" t="str">
        <f t="shared" si="0"/>
        <v>..</v>
      </c>
      <c r="M11" s="48">
        <f t="shared" si="1"/>
        <v>0.25753230045802172</v>
      </c>
      <c r="N11" s="58">
        <f>'A-1'!G10</f>
        <v>85.085999999999999</v>
      </c>
      <c r="O11" s="58">
        <f t="shared" si="2"/>
        <v>386.29049271167463</v>
      </c>
      <c r="P11" s="232">
        <f t="shared" si="3"/>
        <v>332.3726571324168</v>
      </c>
      <c r="Q11" s="332">
        <f t="shared" si="4"/>
        <v>0.4152814370869008</v>
      </c>
      <c r="R11" s="59">
        <f>'A-8'!G10</f>
        <v>104.32299999999999</v>
      </c>
      <c r="S11" s="191">
        <f>'A-11'!G10</f>
        <v>82.581000000000003</v>
      </c>
      <c r="T11" s="33">
        <f t="shared" si="5"/>
        <v>265.22530930224639</v>
      </c>
      <c r="U11" s="332">
        <f t="shared" si="6"/>
        <v>0.60484148880188526</v>
      </c>
      <c r="V11" s="136">
        <f>'A-12'!G10</f>
        <v>103.405</v>
      </c>
    </row>
    <row r="12" spans="1:22">
      <c r="A12" s="5">
        <v>1998</v>
      </c>
      <c r="B12" s="58">
        <f>'A-3'!G11</f>
        <v>31494.817087039995</v>
      </c>
      <c r="C12" s="136">
        <f>'A-13'!G11</f>
        <v>22086.077580000001</v>
      </c>
      <c r="D12" s="53" t="s">
        <v>34</v>
      </c>
      <c r="E12" s="330">
        <f>IFERROR(SUM('T-7'!D11,'T-8'!D11,'T-9'!D11),"..")</f>
        <v>114742.2729810896</v>
      </c>
      <c r="F12" s="58">
        <f>'A-1'!G39</f>
        <v>108.815</v>
      </c>
      <c r="G12" s="58">
        <f>'A-1'!G67</f>
        <v>100.78400000000001</v>
      </c>
      <c r="H12" s="58">
        <f>'A-1'!G96</f>
        <v>95.281999999999996</v>
      </c>
      <c r="I12" s="59">
        <f>'A-2'!G11</f>
        <v>83.135000000000005</v>
      </c>
      <c r="J12" s="212">
        <f>'A-9'!G11</f>
        <v>92.19</v>
      </c>
      <c r="K12" s="168">
        <f>IFERROR(SUM('T-7'!H11,'T-8'!H11,'T-9'!H11),"..")</f>
        <v>7177.0837949930456</v>
      </c>
      <c r="L12" s="65" t="str">
        <f t="shared" si="0"/>
        <v>..</v>
      </c>
      <c r="M12" s="48">
        <f t="shared" si="1"/>
        <v>0.27448312002874986</v>
      </c>
      <c r="N12" s="58">
        <f>'A-1'!G11</f>
        <v>89.290999999999997</v>
      </c>
      <c r="O12" s="58">
        <f t="shared" si="2"/>
        <v>378.83944291862628</v>
      </c>
      <c r="P12" s="232">
        <f t="shared" si="3"/>
        <v>341.62942929862237</v>
      </c>
      <c r="Q12" s="332">
        <f t="shared" si="4"/>
        <v>0.22788142490741406</v>
      </c>
      <c r="R12" s="59">
        <f>'A-8'!G11</f>
        <v>106.19199999999999</v>
      </c>
      <c r="S12" s="191">
        <f>'A-11'!G11</f>
        <v>88.513000000000005</v>
      </c>
      <c r="T12" s="33">
        <f t="shared" si="5"/>
        <v>265.66521416972392</v>
      </c>
      <c r="U12" s="332">
        <f t="shared" si="6"/>
        <v>0.32495963889451507</v>
      </c>
      <c r="V12" s="136">
        <f>'A-12'!G11</f>
        <v>106.71299999999999</v>
      </c>
    </row>
    <row r="13" spans="1:22">
      <c r="A13" s="5">
        <v>1999</v>
      </c>
      <c r="B13" s="58">
        <f>'A-3'!G12</f>
        <v>30437.075686479999</v>
      </c>
      <c r="C13" s="136">
        <f>'A-13'!G12</f>
        <v>22852.042801920001</v>
      </c>
      <c r="D13" s="53" t="s">
        <v>34</v>
      </c>
      <c r="E13" s="330">
        <f>IFERROR(SUM('T-7'!D12,'T-8'!D12,'T-9'!D12),"..")</f>
        <v>106118.71048017274</v>
      </c>
      <c r="F13" s="58">
        <f>'A-1'!G40</f>
        <v>103.018</v>
      </c>
      <c r="G13" s="58">
        <f>'A-1'!G68</f>
        <v>97.921999999999997</v>
      </c>
      <c r="H13" s="58">
        <f>'A-1'!G97</f>
        <v>97.784999999999997</v>
      </c>
      <c r="I13" s="59">
        <f>'A-2'!G12</f>
        <v>81.304000000000002</v>
      </c>
      <c r="J13" s="212">
        <f>'A-9'!G12</f>
        <v>81.316999999999993</v>
      </c>
      <c r="K13" s="168">
        <f>IFERROR(SUM('T-7'!H12,'T-8'!H12,'T-9'!H12),"..")</f>
        <v>10701.716700694287</v>
      </c>
      <c r="L13" s="65" t="str">
        <f t="shared" si="0"/>
        <v>..</v>
      </c>
      <c r="M13" s="48">
        <f t="shared" si="1"/>
        <v>0.28682100968581664</v>
      </c>
      <c r="N13" s="58">
        <f>'A-1'!G12</f>
        <v>91.147999999999996</v>
      </c>
      <c r="O13" s="58">
        <f t="shared" si="2"/>
        <v>374.36135597854962</v>
      </c>
      <c r="P13" s="232">
        <f t="shared" si="3"/>
        <v>374.30150751355808</v>
      </c>
      <c r="Q13" s="332">
        <f t="shared" si="4"/>
        <v>0.35160134340527127</v>
      </c>
      <c r="R13" s="59">
        <f>'A-8'!G12</f>
        <v>109.77</v>
      </c>
      <c r="S13" s="191">
        <f>'A-11'!G12</f>
        <v>96.736999999999995</v>
      </c>
      <c r="T13" s="33">
        <f t="shared" si="5"/>
        <v>281.06910855456067</v>
      </c>
      <c r="U13" s="332">
        <f t="shared" si="6"/>
        <v>0.46830459725006041</v>
      </c>
      <c r="V13" s="136">
        <f>'A-12'!G12</f>
        <v>113.223</v>
      </c>
    </row>
    <row r="14" spans="1:22">
      <c r="A14" s="5">
        <v>2000</v>
      </c>
      <c r="B14" s="58">
        <f>'A-3'!G13</f>
        <v>31492.816315159995</v>
      </c>
      <c r="C14" s="136">
        <f>'A-13'!G13</f>
        <v>23647.023645120003</v>
      </c>
      <c r="D14" s="53" t="s">
        <v>34</v>
      </c>
      <c r="E14" s="330">
        <f>IFERROR(SUM('T-7'!D13,'T-8'!D13,'T-9'!D13),"..")</f>
        <v>107915.17285327497</v>
      </c>
      <c r="F14" s="58">
        <f>'A-1'!G41</f>
        <v>96.991</v>
      </c>
      <c r="G14" s="58">
        <f>'A-1'!G69</f>
        <v>91.945999999999998</v>
      </c>
      <c r="H14" s="58">
        <f>'A-1'!G98</f>
        <v>97.522999999999996</v>
      </c>
      <c r="I14" s="59">
        <f>'A-2'!G13</f>
        <v>81.370999999999995</v>
      </c>
      <c r="J14" s="212">
        <f>'A-9'!G13</f>
        <v>84.13</v>
      </c>
      <c r="K14" s="168">
        <f>IFERROR(SUM('T-7'!H13,'T-8'!H13,'T-9'!H13),"..")</f>
        <v>5708.8591843231452</v>
      </c>
      <c r="L14" s="65" t="str">
        <f t="shared" si="0"/>
        <v>..</v>
      </c>
      <c r="M14" s="48">
        <f t="shared" si="1"/>
        <v>0.29182936451372476</v>
      </c>
      <c r="N14" s="58">
        <f>'A-1'!G13</f>
        <v>100.17</v>
      </c>
      <c r="O14" s="58">
        <f t="shared" si="2"/>
        <v>387.02751981860854</v>
      </c>
      <c r="P14" s="232">
        <f t="shared" si="3"/>
        <v>374.33515173136806</v>
      </c>
      <c r="Q14" s="332">
        <f t="shared" si="4"/>
        <v>0.18127496528708414</v>
      </c>
      <c r="R14" s="59">
        <f>'A-8'!G13</f>
        <v>113.72199999999999</v>
      </c>
      <c r="S14" s="191">
        <f>'A-11'!G13</f>
        <v>106.322</v>
      </c>
      <c r="T14" s="33">
        <f t="shared" si="5"/>
        <v>290.6075093721351</v>
      </c>
      <c r="U14" s="332">
        <f t="shared" si="6"/>
        <v>0.24141977738924758</v>
      </c>
      <c r="V14" s="136">
        <f>'A-12'!G13</f>
        <v>120.256</v>
      </c>
    </row>
    <row r="15" spans="1:22">
      <c r="A15" s="5">
        <v>2001</v>
      </c>
      <c r="B15" s="58">
        <f>'A-3'!G14</f>
        <v>31699.22928078</v>
      </c>
      <c r="C15" s="136">
        <f>'A-13'!G14</f>
        <v>23790.922254720004</v>
      </c>
      <c r="D15" s="53" t="s">
        <v>34</v>
      </c>
      <c r="E15" s="330">
        <f>IFERROR(SUM('T-7'!D14,'T-8'!D14,'T-9'!D14),"..")</f>
        <v>108631.40080245871</v>
      </c>
      <c r="F15" s="58">
        <f>'A-1'!G42</f>
        <v>94.572000000000003</v>
      </c>
      <c r="G15" s="58">
        <f>'A-1'!G70</f>
        <v>89.119</v>
      </c>
      <c r="H15" s="58">
        <f>'A-1'!G99</f>
        <v>96.941999999999993</v>
      </c>
      <c r="I15" s="59">
        <f>'A-2'!G14</f>
        <v>80.305999999999997</v>
      </c>
      <c r="J15" s="212">
        <f>'A-9'!G14</f>
        <v>84.733000000000004</v>
      </c>
      <c r="K15" s="168">
        <f>IFERROR(SUM('T-7'!H14,'T-8'!H14,'T-9'!H14),"..")</f>
        <v>9920.3238052440938</v>
      </c>
      <c r="L15" s="65" t="str">
        <f t="shared" si="0"/>
        <v>..</v>
      </c>
      <c r="M15" s="48">
        <f t="shared" si="1"/>
        <v>0.29180539923648424</v>
      </c>
      <c r="N15" s="58">
        <f>'A-1'!G14</f>
        <v>103.40600000000001</v>
      </c>
      <c r="O15" s="58">
        <f t="shared" si="2"/>
        <v>394.73052176400273</v>
      </c>
      <c r="P15" s="232">
        <f t="shared" si="3"/>
        <v>374.10724606446132</v>
      </c>
      <c r="Q15" s="332">
        <f t="shared" si="4"/>
        <v>0.3129515773829562</v>
      </c>
      <c r="R15" s="59">
        <f>'A-8'!G14</f>
        <v>115.49299999999999</v>
      </c>
      <c r="S15" s="191">
        <f>'A-11'!G14</f>
        <v>109.705</v>
      </c>
      <c r="T15" s="33">
        <f t="shared" si="5"/>
        <v>296.253359085498</v>
      </c>
      <c r="U15" s="332">
        <f t="shared" si="6"/>
        <v>0.41697937133462532</v>
      </c>
      <c r="V15" s="136">
        <f>'A-12'!G14</f>
        <v>123.489</v>
      </c>
    </row>
    <row r="16" spans="1:22">
      <c r="A16" s="5">
        <v>2002</v>
      </c>
      <c r="B16" s="58">
        <f>'A-3'!G15</f>
        <v>31132.677376759992</v>
      </c>
      <c r="C16" s="136">
        <f>'A-13'!G15</f>
        <v>22974.002771039999</v>
      </c>
      <c r="D16" s="53" t="s">
        <v>34</v>
      </c>
      <c r="E16" s="330">
        <f>IFERROR(SUM('T-7'!D15,'T-8'!D15,'T-9'!D15),"..")</f>
        <v>104823.19407593714</v>
      </c>
      <c r="F16" s="58">
        <f>'A-1'!G43</f>
        <v>93.831999999999994</v>
      </c>
      <c r="G16" s="58">
        <f>'A-1'!G71</f>
        <v>90.963999999999999</v>
      </c>
      <c r="H16" s="58">
        <f>'A-1'!G100</f>
        <v>99.727999999999994</v>
      </c>
      <c r="I16" s="59">
        <f>'A-2'!G15</f>
        <v>78.524000000000001</v>
      </c>
      <c r="J16" s="212">
        <f>'A-9'!G15</f>
        <v>85.102000000000004</v>
      </c>
      <c r="K16" s="168">
        <f>IFERROR(SUM('T-7'!H15,'T-8'!H15,'T-9'!H15),"..")</f>
        <v>6001.7840068101723</v>
      </c>
      <c r="L16" s="65" t="str">
        <f t="shared" si="0"/>
        <v>..</v>
      </c>
      <c r="M16" s="48">
        <f t="shared" si="1"/>
        <v>0.29700180051951597</v>
      </c>
      <c r="N16" s="58">
        <f>'A-1'!G15</f>
        <v>102.357</v>
      </c>
      <c r="O16" s="58">
        <f t="shared" si="2"/>
        <v>396.4734014665579</v>
      </c>
      <c r="P16" s="232">
        <f t="shared" si="3"/>
        <v>365.82779930859425</v>
      </c>
      <c r="Q16" s="332">
        <f t="shared" si="4"/>
        <v>0.19278084997888428</v>
      </c>
      <c r="R16" s="59">
        <f>'A-8'!G15</f>
        <v>113.592</v>
      </c>
      <c r="S16" s="191">
        <f>'A-11'!G15</f>
        <v>106.773</v>
      </c>
      <c r="T16" s="33">
        <f t="shared" si="5"/>
        <v>292.57300660995361</v>
      </c>
      <c r="U16" s="332">
        <f t="shared" si="6"/>
        <v>0.26124241677100141</v>
      </c>
      <c r="V16" s="136">
        <f>'A-12'!G15</f>
        <v>119.925</v>
      </c>
    </row>
    <row r="17" spans="1:22">
      <c r="A17" s="5">
        <v>2003</v>
      </c>
      <c r="B17" s="58">
        <f>'A-3'!G16</f>
        <v>31661.214615059998</v>
      </c>
      <c r="C17" s="136">
        <f>'A-13'!G16</f>
        <v>23795.404342560003</v>
      </c>
      <c r="D17" s="53" t="s">
        <v>34</v>
      </c>
      <c r="E17" s="330">
        <f>IFERROR(SUM('T-7'!D16,'T-8'!D16,'T-9'!D16),"..")</f>
        <v>111509.42790830246</v>
      </c>
      <c r="F17" s="58">
        <f>'A-1'!G44</f>
        <v>87.106999999999999</v>
      </c>
      <c r="G17" s="58">
        <f>'A-1'!G72</f>
        <v>84.79</v>
      </c>
      <c r="H17" s="58">
        <f>'A-1'!G101</f>
        <v>100.136</v>
      </c>
      <c r="I17" s="59">
        <f>'A-2'!G16</f>
        <v>76.412000000000006</v>
      </c>
      <c r="J17" s="212">
        <f>'A-9'!G16</f>
        <v>84.424999999999997</v>
      </c>
      <c r="K17" s="168">
        <f>IFERROR(SUM('T-7'!H16,'T-8'!H16,'T-9'!H16),"..")</f>
        <v>8048.0638591337229</v>
      </c>
      <c r="L17" s="65" t="str">
        <f t="shared" si="0"/>
        <v>..</v>
      </c>
      <c r="M17" s="48">
        <f t="shared" si="1"/>
        <v>0.28393307372266285</v>
      </c>
      <c r="N17" s="58">
        <f>'A-1'!G16</f>
        <v>112.133</v>
      </c>
      <c r="O17" s="58">
        <f t="shared" si="2"/>
        <v>414.34872291079927</v>
      </c>
      <c r="P17" s="232">
        <f t="shared" si="3"/>
        <v>375.02178993260287</v>
      </c>
      <c r="Q17" s="332">
        <f t="shared" si="4"/>
        <v>0.25419314947271715</v>
      </c>
      <c r="R17" s="59">
        <f>'A-8'!G16</f>
        <v>118.892</v>
      </c>
      <c r="S17" s="191">
        <f>'A-11'!G16</f>
        <v>119.129</v>
      </c>
      <c r="T17" s="33">
        <f t="shared" si="5"/>
        <v>311.40925957388896</v>
      </c>
      <c r="U17" s="332">
        <f t="shared" si="6"/>
        <v>0.3382192520569659</v>
      </c>
      <c r="V17" s="136">
        <f>'A-12'!G16</f>
        <v>129.69</v>
      </c>
    </row>
    <row r="18" spans="1:22">
      <c r="A18" s="5">
        <v>2004</v>
      </c>
      <c r="B18" s="58">
        <f>'A-3'!G17</f>
        <v>32679.274039999997</v>
      </c>
      <c r="C18" s="136">
        <f>'A-13'!G17</f>
        <v>24380.434755359998</v>
      </c>
      <c r="D18" s="53" t="s">
        <v>34</v>
      </c>
      <c r="E18" s="330">
        <f>IFERROR(SUM('T-7'!D17,'T-8'!D17,'T-9'!D17),"..")</f>
        <v>104981.03086846531</v>
      </c>
      <c r="F18" s="58">
        <f>'A-1'!G45</f>
        <v>94.667000000000002</v>
      </c>
      <c r="G18" s="58">
        <f>'A-1'!G73</f>
        <v>90.569000000000003</v>
      </c>
      <c r="H18" s="58">
        <f>'A-1'!G102</f>
        <v>98.421000000000006</v>
      </c>
      <c r="I18" s="59">
        <f>'A-2'!G17</f>
        <v>79.262</v>
      </c>
      <c r="J18" s="212">
        <f>'A-9'!G17</f>
        <v>88.168999999999997</v>
      </c>
      <c r="K18" s="168">
        <f>IFERROR(SUM('T-7'!H17,'T-8'!H17,'T-9'!H17),"..")</f>
        <v>7304.8136175023647</v>
      </c>
      <c r="L18" s="65" t="str">
        <f t="shared" si="0"/>
        <v>..</v>
      </c>
      <c r="M18" s="48">
        <f t="shared" si="1"/>
        <v>0.31128741801883325</v>
      </c>
      <c r="N18" s="58">
        <f>'A-1'!G17</f>
        <v>106.496</v>
      </c>
      <c r="O18" s="58">
        <f t="shared" si="2"/>
        <v>412.29434079382298</v>
      </c>
      <c r="P18" s="232">
        <f t="shared" si="3"/>
        <v>370.64358266510902</v>
      </c>
      <c r="Q18" s="332">
        <f t="shared" si="4"/>
        <v>0.22353047404177787</v>
      </c>
      <c r="R18" s="59">
        <f>'A-8'!G17</f>
        <v>117.291</v>
      </c>
      <c r="S18" s="191">
        <f>'A-11'!G17</f>
        <v>112.31100000000001</v>
      </c>
      <c r="T18" s="33">
        <f t="shared" si="5"/>
        <v>307.59297967954376</v>
      </c>
      <c r="U18" s="332">
        <f t="shared" si="6"/>
        <v>0.29961785713835204</v>
      </c>
      <c r="V18" s="136">
        <f>'A-12'!G17</f>
        <v>126.86199999999999</v>
      </c>
    </row>
    <row r="19" spans="1:22">
      <c r="A19" s="5">
        <v>2005</v>
      </c>
      <c r="B19" s="58">
        <f>'A-3'!G18</f>
        <v>33351.1999297</v>
      </c>
      <c r="C19" s="136">
        <f>'A-13'!G18</f>
        <v>24392.465622719999</v>
      </c>
      <c r="D19" s="53" t="s">
        <v>34</v>
      </c>
      <c r="E19" s="330">
        <f>IFERROR(SUM('T-7'!D18,'T-8'!D18,'T-9'!D18),"..")</f>
        <v>104421.44358071574</v>
      </c>
      <c r="F19" s="58">
        <f>'A-1'!G46</f>
        <v>105.242</v>
      </c>
      <c r="G19" s="58">
        <f>'A-1'!G74</f>
        <v>102.306</v>
      </c>
      <c r="H19" s="58">
        <f>'A-1'!G103</f>
        <v>100.003</v>
      </c>
      <c r="I19" s="59">
        <f>'A-2'!G18</f>
        <v>84.516000000000005</v>
      </c>
      <c r="J19" s="212">
        <f>'A-9'!G18</f>
        <v>93.305000000000007</v>
      </c>
      <c r="K19" s="168">
        <f>IFERROR(SUM('T-7'!H18,'T-8'!H18,'T-9'!H18),"..")</f>
        <v>6963.8147173267207</v>
      </c>
      <c r="L19" s="65" t="str">
        <f t="shared" si="0"/>
        <v>..</v>
      </c>
      <c r="M19" s="48">
        <f t="shared" si="1"/>
        <v>0.3193903357974569</v>
      </c>
      <c r="N19" s="58">
        <f>'A-1'!G18</f>
        <v>97.763999999999996</v>
      </c>
      <c r="O19" s="58">
        <f t="shared" si="2"/>
        <v>394.61403674688813</v>
      </c>
      <c r="P19" s="232">
        <f t="shared" si="3"/>
        <v>357.44279438079417</v>
      </c>
      <c r="Q19" s="332">
        <f t="shared" si="4"/>
        <v>0.20880252380740538</v>
      </c>
      <c r="R19" s="59">
        <f>'A-8'!G18</f>
        <v>111.35899999999999</v>
      </c>
      <c r="S19" s="191">
        <f>'A-11'!G18</f>
        <v>101.074</v>
      </c>
      <c r="T19" s="33">
        <f t="shared" si="5"/>
        <v>288.61358349566945</v>
      </c>
      <c r="U19" s="332">
        <f t="shared" si="6"/>
        <v>0.2854903979383035</v>
      </c>
      <c r="V19" s="136">
        <f>'A-12'!G18</f>
        <v>117.069</v>
      </c>
    </row>
    <row r="20" spans="1:22">
      <c r="A20" s="5">
        <v>2006</v>
      </c>
      <c r="B20" s="58">
        <f>'A-3'!G19</f>
        <v>33003.399084559991</v>
      </c>
      <c r="C20" s="136">
        <f>'A-13'!G19</f>
        <v>23345.780162400002</v>
      </c>
      <c r="D20" s="53" t="s">
        <v>34</v>
      </c>
      <c r="E20" s="330">
        <f>IFERROR(SUM('T-7'!D19,'T-8'!D19,'T-9'!D19),"..")</f>
        <v>106132.37216047785</v>
      </c>
      <c r="F20" s="58">
        <f>'A-1'!G47</f>
        <v>104.05200000000001</v>
      </c>
      <c r="G20" s="58">
        <f>'A-1'!G75</f>
        <v>102.065</v>
      </c>
      <c r="H20" s="58">
        <f>'A-1'!G104</f>
        <v>100.90900000000001</v>
      </c>
      <c r="I20" s="59">
        <f>'A-2'!G19</f>
        <v>91.043999999999997</v>
      </c>
      <c r="J20" s="212">
        <f>'A-9'!G19</f>
        <v>98.977999999999994</v>
      </c>
      <c r="K20" s="168">
        <f>IFERROR(SUM('T-7'!H19,'T-8'!H19,'T-9'!H19),"..")</f>
        <v>6874.7357649534215</v>
      </c>
      <c r="L20" s="65" t="str">
        <f t="shared" si="0"/>
        <v>..</v>
      </c>
      <c r="M20" s="48">
        <f t="shared" si="1"/>
        <v>0.31096449097224621</v>
      </c>
      <c r="N20" s="58">
        <f>'A-1'!G19</f>
        <v>97.850999999999999</v>
      </c>
      <c r="O20" s="58">
        <f t="shared" si="2"/>
        <v>362.49944076007199</v>
      </c>
      <c r="P20" s="232">
        <f t="shared" si="3"/>
        <v>333.44176569096157</v>
      </c>
      <c r="Q20" s="332">
        <f t="shared" si="4"/>
        <v>0.20830387037829795</v>
      </c>
      <c r="R20" s="59">
        <f>'A-8'!G19</f>
        <v>104.14</v>
      </c>
      <c r="S20" s="191">
        <f>'A-11'!G19</f>
        <v>97.843999999999994</v>
      </c>
      <c r="T20" s="33">
        <f t="shared" si="5"/>
        <v>256.42304998022939</v>
      </c>
      <c r="U20" s="332">
        <f t="shared" si="6"/>
        <v>0.29447444964917729</v>
      </c>
      <c r="V20" s="136">
        <f>'A-12'!G19</f>
        <v>106.015</v>
      </c>
    </row>
    <row r="21" spans="1:22">
      <c r="A21" s="5">
        <v>2007</v>
      </c>
      <c r="B21" s="58">
        <f>'A-3'!G20</f>
        <v>33346.197999999997</v>
      </c>
      <c r="C21" s="136">
        <f>'A-13'!G20</f>
        <v>23589.936000000002</v>
      </c>
      <c r="D21" s="53" t="s">
        <v>34</v>
      </c>
      <c r="E21" s="330">
        <f>IFERROR(SUM('T-7'!D20,'T-8'!D20,'T-9'!D20),"..")</f>
        <v>104191.33630059488</v>
      </c>
      <c r="F21" s="58">
        <f>'A-1'!G48</f>
        <v>102.874</v>
      </c>
      <c r="G21" s="58">
        <f>'A-1'!G76</f>
        <v>100</v>
      </c>
      <c r="H21" s="58">
        <f>'A-1'!G105</f>
        <v>100</v>
      </c>
      <c r="I21" s="59">
        <f>'A-2'!G20</f>
        <v>100</v>
      </c>
      <c r="J21" s="212">
        <f>'A-9'!G20</f>
        <v>100</v>
      </c>
      <c r="K21" s="168">
        <f>IFERROR(SUM('T-7'!H20,'T-8'!H20,'T-9'!H20),"..")</f>
        <v>7075.1226320626474</v>
      </c>
      <c r="L21" s="65" t="str">
        <f t="shared" si="0"/>
        <v>..</v>
      </c>
      <c r="M21" s="48">
        <f t="shared" si="1"/>
        <v>0.32004770438681479</v>
      </c>
      <c r="N21" s="58">
        <f>'A-1'!G20</f>
        <v>100</v>
      </c>
      <c r="O21" s="58">
        <f t="shared" si="2"/>
        <v>333.46197999999998</v>
      </c>
      <c r="P21" s="232">
        <f t="shared" si="3"/>
        <v>333.46197999999998</v>
      </c>
      <c r="Q21" s="332">
        <f t="shared" si="4"/>
        <v>0.21217179337994238</v>
      </c>
      <c r="R21" s="59">
        <f>'A-8'!G20</f>
        <v>100</v>
      </c>
      <c r="S21" s="191">
        <f>'A-11'!G20</f>
        <v>100</v>
      </c>
      <c r="T21" s="33">
        <f t="shared" si="5"/>
        <v>235.89936</v>
      </c>
      <c r="U21" s="332">
        <f t="shared" si="6"/>
        <v>0.29992123047992358</v>
      </c>
      <c r="V21" s="136">
        <f>'A-12'!G20</f>
        <v>100</v>
      </c>
    </row>
    <row r="22" spans="1:22">
      <c r="A22" s="5">
        <v>2008</v>
      </c>
      <c r="B22" s="58">
        <f>'A-3'!G21</f>
        <v>34093.819759160004</v>
      </c>
      <c r="C22" s="136">
        <f>'A-13'!G21</f>
        <v>23748.460369920002</v>
      </c>
      <c r="D22" s="53">
        <f>IFERROR(SUM('T-7'!C21,'T-8'!C21,'T-9'!C21),"..")</f>
        <v>443890.64497000736</v>
      </c>
      <c r="E22" s="330">
        <f>IFERROR(SUM('T-7'!D21,'T-8'!D21,'T-9'!D21),"..")</f>
        <v>116440.84914646028</v>
      </c>
      <c r="F22" s="58">
        <f>'A-1'!G49</f>
        <v>112.72499999999999</v>
      </c>
      <c r="G22" s="58">
        <f>'A-1'!G77</f>
        <v>110.137</v>
      </c>
      <c r="H22" s="58">
        <f>'A-1'!G106</f>
        <v>100.512</v>
      </c>
      <c r="I22" s="59">
        <f>'A-2'!G21</f>
        <v>111.33</v>
      </c>
      <c r="J22" s="212">
        <f>'A-9'!G21</f>
        <v>106.054</v>
      </c>
      <c r="K22" s="168">
        <f>IFERROR(SUM('T-7'!H21,'T-8'!H21,'T-9'!H21),"..")</f>
        <v>7257.0910109978968</v>
      </c>
      <c r="L22" s="65">
        <f t="shared" si="0"/>
        <v>7.6806799479776477E-2</v>
      </c>
      <c r="M22" s="48">
        <f t="shared" si="1"/>
        <v>0.29279947723737837</v>
      </c>
      <c r="N22" s="58">
        <f>'A-1'!G21</f>
        <v>93.307000000000002</v>
      </c>
      <c r="O22" s="58">
        <f t="shared" si="2"/>
        <v>306.24108289912874</v>
      </c>
      <c r="P22" s="232">
        <f t="shared" si="3"/>
        <v>321.47603823674734</v>
      </c>
      <c r="Q22" s="332">
        <f t="shared" si="4"/>
        <v>0.21285649605301649</v>
      </c>
      <c r="R22" s="59">
        <f>'A-8'!G21</f>
        <v>93.39</v>
      </c>
      <c r="S22" s="191">
        <f>'A-11'!G21</f>
        <v>91.873999999999995</v>
      </c>
      <c r="T22" s="33">
        <f t="shared" si="5"/>
        <v>213.31591098464028</v>
      </c>
      <c r="U22" s="332">
        <f t="shared" si="6"/>
        <v>0.30558153656941017</v>
      </c>
      <c r="V22" s="136">
        <f>'A-12'!G21</f>
        <v>90.641999999999996</v>
      </c>
    </row>
    <row r="23" spans="1:22">
      <c r="A23" s="5">
        <v>2009</v>
      </c>
      <c r="B23" s="58">
        <f>'A-3'!G22</f>
        <v>26752.320807479995</v>
      </c>
      <c r="C23" s="136">
        <f>'A-13'!G22</f>
        <v>17311.710432960001</v>
      </c>
      <c r="D23" s="53">
        <f>IFERROR(SUM('T-7'!C22,'T-8'!C22,'T-9'!C22),"..")</f>
        <v>443093</v>
      </c>
      <c r="E23" s="330">
        <f>IFERROR(SUM('T-7'!D22,'T-8'!D22,'T-9'!D22),"..")</f>
        <v>131020</v>
      </c>
      <c r="F23" s="58">
        <f>'A-1'!G50</f>
        <v>97.620999999999995</v>
      </c>
      <c r="G23" s="58">
        <f>'A-1'!G78</f>
        <v>94.79</v>
      </c>
      <c r="H23" s="58">
        <f>'A-1'!G107</f>
        <v>99.891000000000005</v>
      </c>
      <c r="I23" s="59">
        <f>'A-2'!G22</f>
        <v>116.051</v>
      </c>
      <c r="J23" s="212">
        <f>'A-9'!G22</f>
        <v>96.977000000000004</v>
      </c>
      <c r="K23" s="168">
        <f>IFERROR(SUM('T-7'!H22,'T-8'!H22,'T-9'!H22),"..")</f>
        <v>7506</v>
      </c>
      <c r="L23" s="65">
        <f t="shared" si="0"/>
        <v>6.0376311084760978E-2</v>
      </c>
      <c r="M23" s="48">
        <f t="shared" si="1"/>
        <v>0.20418501608517781</v>
      </c>
      <c r="N23" s="58">
        <f>'A-1'!G22</f>
        <v>84.542000000000002</v>
      </c>
      <c r="O23" s="58">
        <f t="shared" si="2"/>
        <v>230.52210500107708</v>
      </c>
      <c r="P23" s="232">
        <f t="shared" si="3"/>
        <v>275.86253243016381</v>
      </c>
      <c r="Q23" s="332">
        <f t="shared" si="4"/>
        <v>0.28057378849543813</v>
      </c>
      <c r="R23" s="59">
        <f>'A-8'!G22</f>
        <v>75.567999999999998</v>
      </c>
      <c r="S23" s="191">
        <f>'A-11'!G22</f>
        <v>77.334000000000003</v>
      </c>
      <c r="T23" s="33">
        <f t="shared" si="5"/>
        <v>149.17329823060552</v>
      </c>
      <c r="U23" s="332">
        <f t="shared" si="6"/>
        <v>0.43357934093613448</v>
      </c>
      <c r="V23" s="136">
        <f>'A-12'!G22</f>
        <v>66.320999999999998</v>
      </c>
    </row>
    <row r="24" spans="1:22">
      <c r="A24" s="5">
        <v>2010</v>
      </c>
      <c r="B24" s="58">
        <f>'A-3'!G23</f>
        <v>31219.377491559997</v>
      </c>
      <c r="C24" s="136">
        <f>'A-13'!G23</f>
        <v>20920.027043520004</v>
      </c>
      <c r="D24" s="53">
        <f>IFERROR(SUM('T-7'!C23,'T-8'!C23,'T-9'!C23),"..")</f>
        <v>427539.31802804791</v>
      </c>
      <c r="E24" s="330">
        <f>IFERROR(SUM('T-7'!D23,'T-8'!D23,'T-9'!D23),"..")</f>
        <v>148117</v>
      </c>
      <c r="F24" s="58">
        <f>'A-1'!G51</f>
        <v>106.431</v>
      </c>
      <c r="G24" s="58">
        <f>'A-1'!G79</f>
        <v>103.053</v>
      </c>
      <c r="H24" s="58">
        <f>'A-1'!G108</f>
        <v>99.608000000000004</v>
      </c>
      <c r="I24" s="59">
        <f>'A-2'!G23</f>
        <v>128.184</v>
      </c>
      <c r="J24" s="212">
        <f>'A-9'!G23</f>
        <v>105.286</v>
      </c>
      <c r="K24" s="168">
        <f>IFERROR(SUM('T-7'!H23,'T-8'!H23,'T-9'!H23),"..")</f>
        <v>8676</v>
      </c>
      <c r="L24" s="65">
        <f t="shared" si="0"/>
        <v>7.3021067712682061E-2</v>
      </c>
      <c r="M24" s="48">
        <f t="shared" si="1"/>
        <v>0.21077511353565084</v>
      </c>
      <c r="N24" s="58">
        <f>'A-1'!G23</f>
        <v>90.492999999999995</v>
      </c>
      <c r="O24" s="58">
        <f t="shared" si="2"/>
        <v>243.55128168538974</v>
      </c>
      <c r="P24" s="232">
        <f t="shared" si="3"/>
        <v>296.5197413859392</v>
      </c>
      <c r="Q24" s="332">
        <f t="shared" si="4"/>
        <v>0.27790432408030918</v>
      </c>
      <c r="R24" s="59">
        <f>'A-8'!G23</f>
        <v>80.459999999999994</v>
      </c>
      <c r="S24" s="191">
        <f>'A-11'!G23</f>
        <v>85.718000000000004</v>
      </c>
      <c r="T24" s="33">
        <f t="shared" si="5"/>
        <v>163.20310681145855</v>
      </c>
      <c r="U24" s="332">
        <f t="shared" si="6"/>
        <v>0.41472221722999153</v>
      </c>
      <c r="V24" s="136">
        <f>'A-12'!G23</f>
        <v>72.823999999999998</v>
      </c>
    </row>
    <row r="25" spans="1:22">
      <c r="A25" s="5">
        <v>2011</v>
      </c>
      <c r="B25" s="58">
        <f>'A-3'!G24</f>
        <v>34161.179079119996</v>
      </c>
      <c r="C25" s="136">
        <f>'A-13'!G24</f>
        <v>22399.587829439999</v>
      </c>
      <c r="D25" s="53">
        <f>IFERROR(SUM('T-7'!C24,'T-8'!C24,'T-9'!C24),"..")</f>
        <v>417430</v>
      </c>
      <c r="E25" s="330">
        <f>IFERROR(SUM('T-7'!D24,'T-8'!D24,'T-9'!D24),"..")</f>
        <v>167664</v>
      </c>
      <c r="F25" s="58">
        <f>'A-1'!G52</f>
        <v>115.672</v>
      </c>
      <c r="G25" s="58">
        <f>'A-1'!G80</f>
        <v>114.401</v>
      </c>
      <c r="H25" s="58">
        <f>'A-1'!G109</f>
        <v>101.744</v>
      </c>
      <c r="I25" s="59">
        <f>'A-2'!G24</f>
        <v>147.55500000000001</v>
      </c>
      <c r="J25" s="212">
        <f>'A-9'!G24</f>
        <v>121.508</v>
      </c>
      <c r="K25" s="168">
        <f>IFERROR(SUM('T-7'!H24,'T-8'!H24,'T-9'!H24),"..")</f>
        <v>9584</v>
      </c>
      <c r="L25" s="65">
        <f t="shared" si="0"/>
        <v>8.183690458069616E-2</v>
      </c>
      <c r="M25" s="48">
        <f t="shared" si="1"/>
        <v>0.20374784735614082</v>
      </c>
      <c r="N25" s="58">
        <f>'A-1'!G24</f>
        <v>91.11</v>
      </c>
      <c r="O25" s="58">
        <f t="shared" si="2"/>
        <v>231.51488651092811</v>
      </c>
      <c r="P25" s="232">
        <f t="shared" si="3"/>
        <v>281.1434562260921</v>
      </c>
      <c r="Q25" s="332">
        <f t="shared" si="4"/>
        <v>0.28055237724092302</v>
      </c>
      <c r="R25" s="59">
        <f>'A-8'!G24</f>
        <v>76.843999999999994</v>
      </c>
      <c r="S25" s="191">
        <f>'A-11'!G24</f>
        <v>84.447999999999993</v>
      </c>
      <c r="T25" s="33">
        <f t="shared" si="5"/>
        <v>151.8050071460811</v>
      </c>
      <c r="U25" s="332">
        <f t="shared" si="6"/>
        <v>0.42786501577514091</v>
      </c>
      <c r="V25" s="136">
        <f>'A-12'!G24</f>
        <v>68.277000000000001</v>
      </c>
    </row>
    <row r="26" spans="1:22">
      <c r="A26" s="5">
        <v>2012</v>
      </c>
      <c r="B26" s="58">
        <f>'A-3'!G25</f>
        <v>33811.710924079998</v>
      </c>
      <c r="C26" s="136">
        <f>'A-13'!G25</f>
        <v>21498.216374880001</v>
      </c>
      <c r="D26" s="53">
        <f>IFERROR(SUM('T-7'!C25,'T-8'!C25,'T-9'!C25),"..")</f>
        <v>496032.33229774027</v>
      </c>
      <c r="E26" s="330">
        <f>IFERROR(SUM('T-7'!D25,'T-8'!D25,'T-9'!D25),"..")</f>
        <v>175708</v>
      </c>
      <c r="F26" s="58">
        <f>'A-1'!G53</f>
        <v>119.402</v>
      </c>
      <c r="G26" s="58">
        <f>'A-1'!G81</f>
        <v>116.61799999999999</v>
      </c>
      <c r="H26" s="58">
        <f>'A-1'!G110</f>
        <v>100.47499999999999</v>
      </c>
      <c r="I26" s="59">
        <f>'A-2'!G25</f>
        <v>175.68799999999999</v>
      </c>
      <c r="J26" s="212">
        <f>'A-9'!G25</f>
        <v>128.55500000000001</v>
      </c>
      <c r="K26" s="168">
        <f>IFERROR(SUM('T-7'!H25,'T-8'!H25,'T-9'!H25),"..")</f>
        <v>9987</v>
      </c>
      <c r="L26" s="65">
        <f t="shared" si="0"/>
        <v>6.8164328658690598E-2</v>
      </c>
      <c r="M26" s="48">
        <f t="shared" si="1"/>
        <v>0.19243125483233545</v>
      </c>
      <c r="N26" s="58">
        <f>'A-1'!G25</f>
        <v>87.36</v>
      </c>
      <c r="O26" s="58">
        <f t="shared" si="2"/>
        <v>192.45316085378627</v>
      </c>
      <c r="P26" s="232">
        <f t="shared" si="3"/>
        <v>263.01358114487959</v>
      </c>
      <c r="Q26" s="332">
        <f t="shared" si="4"/>
        <v>0.2953710334985582</v>
      </c>
      <c r="R26" s="59">
        <f>'A-8'!G25</f>
        <v>67.760999999999996</v>
      </c>
      <c r="S26" s="191">
        <f>'A-11'!G25</f>
        <v>78.518000000000001</v>
      </c>
      <c r="T26" s="33">
        <f t="shared" si="5"/>
        <v>122.36587800464461</v>
      </c>
      <c r="U26" s="332">
        <f t="shared" si="6"/>
        <v>0.46455016666729149</v>
      </c>
      <c r="V26" s="136">
        <f>'A-12'!G25</f>
        <v>56.838999999999999</v>
      </c>
    </row>
    <row r="27" spans="1:22">
      <c r="A27" s="5">
        <v>2013</v>
      </c>
      <c r="B27" s="62" t="s">
        <v>34</v>
      </c>
      <c r="C27" s="137" t="s">
        <v>34</v>
      </c>
      <c r="D27" s="53">
        <f>IFERROR(SUM('T-7'!C26,'T-8'!C26,'T-9'!C26),"..")</f>
        <v>599378</v>
      </c>
      <c r="E27" s="330">
        <f>IFERROR(SUM('T-7'!D26,'T-8'!D26,'T-9'!D26),"..")</f>
        <v>186131</v>
      </c>
      <c r="F27" s="62" t="s">
        <v>34</v>
      </c>
      <c r="G27" s="62" t="s">
        <v>34</v>
      </c>
      <c r="H27" s="62" t="s">
        <v>34</v>
      </c>
      <c r="I27" s="60" t="s">
        <v>34</v>
      </c>
      <c r="J27" s="212" t="str">
        <f>'A-9'!G26</f>
        <v>..</v>
      </c>
      <c r="K27" s="168">
        <f>IFERROR(SUM('T-7'!H26,'T-8'!H26,'T-9'!H26),"..")</f>
        <v>10713</v>
      </c>
      <c r="L27" s="65" t="str">
        <f>IFERROR($B27/D27,"..")</f>
        <v>..</v>
      </c>
      <c r="M27" s="54" t="s">
        <v>34</v>
      </c>
      <c r="N27" s="62" t="s">
        <v>34</v>
      </c>
      <c r="O27" s="58" t="str">
        <f t="shared" si="2"/>
        <v>..</v>
      </c>
      <c r="P27" s="232" t="str">
        <f t="shared" si="3"/>
        <v>..</v>
      </c>
      <c r="Q27" s="61" t="s">
        <v>34</v>
      </c>
      <c r="R27" s="60" t="str">
        <f>'A-8'!F26</f>
        <v>..</v>
      </c>
      <c r="S27" s="191" t="s">
        <v>34</v>
      </c>
      <c r="T27" s="33" t="str">
        <f t="shared" si="5"/>
        <v>..</v>
      </c>
      <c r="U27" s="69" t="s">
        <v>34</v>
      </c>
      <c r="V27" s="136" t="str">
        <f>'A-8'!J26</f>
        <v>..</v>
      </c>
    </row>
    <row r="28" spans="1:22">
      <c r="A28" s="1"/>
      <c r="B28" s="43"/>
      <c r="C28" s="138"/>
      <c r="D28" s="44"/>
      <c r="E28" s="45"/>
      <c r="F28" s="43"/>
      <c r="G28" s="43"/>
      <c r="H28" s="43"/>
      <c r="I28" s="46"/>
      <c r="J28" s="207"/>
      <c r="K28" s="138"/>
      <c r="L28" s="48"/>
      <c r="M28" s="48"/>
      <c r="N28" s="43"/>
      <c r="O28" s="43"/>
      <c r="P28" s="228"/>
      <c r="Q28" s="50"/>
      <c r="R28" s="46"/>
      <c r="S28" s="239"/>
      <c r="T28" s="143"/>
      <c r="U28" s="143"/>
      <c r="V28" s="5"/>
    </row>
    <row r="29" spans="1:22" ht="45" customHeight="1">
      <c r="A29" s="51" t="s">
        <v>147</v>
      </c>
      <c r="B29" s="43"/>
      <c r="C29" s="138"/>
      <c r="D29" s="44"/>
      <c r="E29" s="45"/>
      <c r="F29" s="43"/>
      <c r="G29" s="43"/>
      <c r="H29" s="43"/>
      <c r="I29" s="46"/>
      <c r="J29" s="207"/>
      <c r="K29" s="138"/>
      <c r="L29" s="48"/>
      <c r="M29" s="48"/>
      <c r="N29" s="43"/>
      <c r="O29" s="43"/>
      <c r="P29" s="228"/>
      <c r="Q29" s="50"/>
      <c r="R29" s="46"/>
      <c r="S29" s="238"/>
      <c r="T29" s="46"/>
      <c r="U29" s="50"/>
      <c r="V29" s="138"/>
    </row>
    <row r="30" spans="1:22">
      <c r="A30" s="39" t="s">
        <v>121</v>
      </c>
      <c r="B30" s="47">
        <f t="shared" ref="B30:V30" si="7">IFERROR(100*((B26/B4)^(1/22)-1),"-")</f>
        <v>0.48498763062647665</v>
      </c>
      <c r="C30" s="139">
        <f t="shared" ref="C30" si="8">IFERROR(100*((C26/C4)^(1/22)-1),"-")</f>
        <v>-6.1165923962758217E-2</v>
      </c>
      <c r="D30" s="47" t="str">
        <f t="shared" si="7"/>
        <v>-</v>
      </c>
      <c r="E30" s="47">
        <f t="shared" si="7"/>
        <v>1.5139718670922564</v>
      </c>
      <c r="F30" s="47">
        <f t="shared" si="7"/>
        <v>-0.20125478288843812</v>
      </c>
      <c r="G30" s="47">
        <f t="shared" si="7"/>
        <v>0.21058108312681512</v>
      </c>
      <c r="H30" s="47">
        <f>IFERROR(100*((H26/H4)^(1/22)-1),"-")</f>
        <v>0.41267507786719726</v>
      </c>
      <c r="I30" s="47">
        <f t="shared" si="7"/>
        <v>2.8853794805403954</v>
      </c>
      <c r="J30" s="208">
        <f t="shared" ref="J30" si="9">IFERROR(100*((J26/J4)^(1/22)-1),"-")</f>
        <v>1.8211346340177181</v>
      </c>
      <c r="K30" s="139">
        <f t="shared" si="7"/>
        <v>1.5938354049574333</v>
      </c>
      <c r="L30" s="47" t="str">
        <f t="shared" si="7"/>
        <v>-</v>
      </c>
      <c r="M30" s="47">
        <f t="shared" si="7"/>
        <v>-1.0136380416805979</v>
      </c>
      <c r="N30" s="47">
        <f t="shared" si="7"/>
        <v>0.68758497863214973</v>
      </c>
      <c r="O30" s="47">
        <f t="shared" si="7"/>
        <v>-2.3330738167398501</v>
      </c>
      <c r="P30" s="230">
        <f t="shared" ref="P30" si="10">IFERROR(100*((P26/P4)^(1/22)-1),"-")</f>
        <v>-1.3122491791059399</v>
      </c>
      <c r="Q30" s="47">
        <f t="shared" si="7"/>
        <v>1.1034959554425905</v>
      </c>
      <c r="R30" s="47">
        <f t="shared" si="7"/>
        <v>-1.6830840058885466</v>
      </c>
      <c r="S30" s="237">
        <f t="shared" si="7"/>
        <v>0.14036761433817713</v>
      </c>
      <c r="T30" s="148">
        <f t="shared" si="7"/>
        <v>-2.8639107124647012</v>
      </c>
      <c r="U30" s="148">
        <f t="shared" si="7"/>
        <v>1.656014245334303</v>
      </c>
      <c r="V30" s="139">
        <f t="shared" si="7"/>
        <v>-2.270233802689392</v>
      </c>
    </row>
    <row r="31" spans="1:22">
      <c r="A31" s="39" t="s">
        <v>197</v>
      </c>
      <c r="B31" s="47">
        <f t="shared" ref="B31:V31" si="11">IFERROR(100*((B26/B19)^(1/7)-1),"-")</f>
        <v>0.1960987069198783</v>
      </c>
      <c r="C31" s="139">
        <f t="shared" ref="C31" si="12">IFERROR(100*((C26/C19)^(1/7)-1),"-")</f>
        <v>-1.7881666343506186</v>
      </c>
      <c r="D31" s="47" t="str">
        <f t="shared" si="11"/>
        <v>-</v>
      </c>
      <c r="E31" s="47">
        <f t="shared" si="11"/>
        <v>7.7174286001983949</v>
      </c>
      <c r="F31" s="47">
        <f t="shared" si="11"/>
        <v>1.819693866438743</v>
      </c>
      <c r="G31" s="47">
        <f t="shared" si="11"/>
        <v>1.8881080029303332</v>
      </c>
      <c r="H31" s="47">
        <f>IFERROR(100*((H26/H19)^(1/7)-1),"-")</f>
        <v>6.7290555616850156E-2</v>
      </c>
      <c r="I31" s="47">
        <f t="shared" si="11"/>
        <v>11.019802926293053</v>
      </c>
      <c r="J31" s="208">
        <f t="shared" ref="J31" si="13">IFERROR(100*((J26/J19)^(1/7)-1),"-")</f>
        <v>4.6847539202144795</v>
      </c>
      <c r="K31" s="139">
        <f t="shared" si="11"/>
        <v>5.2857734182571559</v>
      </c>
      <c r="L31" s="290">
        <f>IFERROR(100*((L26/L22)^(1/4)-1),"-")</f>
        <v>-2.940204196128704</v>
      </c>
      <c r="M31" s="47">
        <f t="shared" si="11"/>
        <v>-6.9824632754598266</v>
      </c>
      <c r="N31" s="47">
        <f t="shared" si="11"/>
        <v>-1.5945629069486933</v>
      </c>
      <c r="O31" s="47">
        <f t="shared" si="11"/>
        <v>-9.7493455528462007</v>
      </c>
      <c r="P31" s="230">
        <f t="shared" ref="P31" si="14">IFERROR(100*((P26/P19)^(1/7)-1),"-")</f>
        <v>-4.2877831252444043</v>
      </c>
      <c r="Q31" s="47">
        <f t="shared" si="11"/>
        <v>5.0797134589290804</v>
      </c>
      <c r="R31" s="47">
        <f t="shared" si="11"/>
        <v>-6.850782268726185</v>
      </c>
      <c r="S31" s="237">
        <f t="shared" si="11"/>
        <v>-3.5432055128616025</v>
      </c>
      <c r="T31" s="148">
        <f t="shared" si="11"/>
        <v>-11.536653122278551</v>
      </c>
      <c r="U31" s="148">
        <f t="shared" si="11"/>
        <v>7.2027369922634588</v>
      </c>
      <c r="V31" s="139">
        <f t="shared" si="11"/>
        <v>-9.8071575020926787</v>
      </c>
    </row>
    <row r="32" spans="1:22">
      <c r="A32" s="1"/>
      <c r="B32" s="43"/>
      <c r="C32" s="138"/>
      <c r="D32" s="44"/>
      <c r="E32" s="45"/>
      <c r="F32" s="43"/>
      <c r="G32" s="43"/>
      <c r="H32" s="43"/>
      <c r="I32" s="46"/>
      <c r="J32" s="207"/>
      <c r="K32" s="138"/>
      <c r="L32" s="329"/>
      <c r="M32" s="48"/>
      <c r="N32" s="43"/>
      <c r="O32" s="43"/>
      <c r="P32" s="228"/>
      <c r="Q32" s="50"/>
      <c r="R32" s="46"/>
      <c r="S32" s="238"/>
      <c r="T32" s="46"/>
      <c r="U32" s="46"/>
      <c r="V32" s="138"/>
    </row>
    <row r="33" spans="1:22" ht="30" customHeight="1">
      <c r="A33" s="51" t="s">
        <v>122</v>
      </c>
      <c r="B33" s="43"/>
      <c r="C33" s="138"/>
      <c r="D33" s="44"/>
      <c r="E33" s="45"/>
      <c r="F33" s="43"/>
      <c r="G33" s="43"/>
      <c r="H33" s="43"/>
      <c r="I33" s="46"/>
      <c r="J33" s="207"/>
      <c r="K33" s="138"/>
      <c r="L33" s="329"/>
      <c r="M33" s="48"/>
      <c r="N33" s="43"/>
      <c r="O33" s="43"/>
      <c r="P33" s="228"/>
      <c r="Q33" s="50"/>
      <c r="R33" s="46"/>
      <c r="S33" s="238"/>
      <c r="T33" s="46"/>
      <c r="U33" s="46"/>
      <c r="V33" s="138"/>
    </row>
    <row r="34" spans="1:22">
      <c r="A34" s="39" t="s">
        <v>121</v>
      </c>
      <c r="B34" s="47">
        <f>IFERROR((B26-B4)/B4*100,"-")</f>
        <v>11.231049386779004</v>
      </c>
      <c r="C34" s="139">
        <f>IFERROR((C26-C4)/C4*100,"-")</f>
        <v>-1.3370431318205436</v>
      </c>
      <c r="D34" s="47" t="str">
        <f t="shared" ref="D34:V34" si="15">IFERROR((D26-D4)/D4*100,"-")</f>
        <v>-</v>
      </c>
      <c r="E34" s="47">
        <f t="shared" si="15"/>
        <v>39.177185531067451</v>
      </c>
      <c r="F34" s="47">
        <f t="shared" si="15"/>
        <v>-4.3352855872385101</v>
      </c>
      <c r="G34" s="47">
        <f t="shared" si="15"/>
        <v>4.736671935622935</v>
      </c>
      <c r="H34" s="47">
        <f>IFERROR((H26-H4)/H4*100,"-")</f>
        <v>9.4832846619883941</v>
      </c>
      <c r="I34" s="47">
        <f t="shared" si="15"/>
        <v>86.973734621770021</v>
      </c>
      <c r="J34" s="208">
        <f t="shared" ref="J34" si="16">IFERROR((J26-J4)/J4*100,"-")</f>
        <v>48.742305734252803</v>
      </c>
      <c r="K34" s="139">
        <f t="shared" si="15"/>
        <v>41.606059535155069</v>
      </c>
      <c r="L34" s="290" t="str">
        <f t="shared" si="15"/>
        <v>-</v>
      </c>
      <c r="M34" s="47">
        <f t="shared" si="15"/>
        <v>-20.079538207108126</v>
      </c>
      <c r="N34" s="47">
        <f t="shared" si="15"/>
        <v>16.270712717109195</v>
      </c>
      <c r="O34" s="47">
        <f t="shared" si="15"/>
        <v>-40.509799618759935</v>
      </c>
      <c r="P34" s="230">
        <f t="shared" ref="P34" si="17">IFERROR((P26-P4)/P4*100,"-")</f>
        <v>-25.218955805682121</v>
      </c>
      <c r="Q34" s="47">
        <f t="shared" si="15"/>
        <v>27.308031629508694</v>
      </c>
      <c r="R34" s="47">
        <f t="shared" si="15"/>
        <v>-31.163078923575487</v>
      </c>
      <c r="S34" s="237">
        <f t="shared" si="15"/>
        <v>3.1340303683076698</v>
      </c>
      <c r="T34" s="148">
        <f t="shared" si="15"/>
        <v>-47.231648836792409</v>
      </c>
      <c r="U34" s="148">
        <f t="shared" si="15"/>
        <v>43.525051377033591</v>
      </c>
      <c r="V34" s="139">
        <f t="shared" si="15"/>
        <v>-39.661999341832889</v>
      </c>
    </row>
    <row r="35" spans="1:22">
      <c r="A35" s="39" t="s">
        <v>197</v>
      </c>
      <c r="B35" s="47">
        <f>IFERROR((B26-B19)/B19*100,"-")</f>
        <v>1.3807928810678338</v>
      </c>
      <c r="C35" s="139">
        <f>IFERROR((C26-C19)/C19*100,"-")</f>
        <v>-11.8653410959169</v>
      </c>
      <c r="D35" s="47" t="str">
        <f t="shared" ref="D35:V35" si="18">IFERROR((D26-D19)/D19*100,"-")</f>
        <v>-</v>
      </c>
      <c r="E35" s="47">
        <f t="shared" si="18"/>
        <v>68.268120009451067</v>
      </c>
      <c r="F35" s="47">
        <f t="shared" si="18"/>
        <v>13.454704395583509</v>
      </c>
      <c r="G35" s="47">
        <f t="shared" si="18"/>
        <v>13.989404336011571</v>
      </c>
      <c r="H35" s="47">
        <f>IFERROR((H26-H19)/H19*100,"-")</f>
        <v>0.47198584042478142</v>
      </c>
      <c r="I35" s="47">
        <f t="shared" si="18"/>
        <v>107.87543187088832</v>
      </c>
      <c r="J35" s="208">
        <f t="shared" ref="J35" si="19">IFERROR((J26-J19)/J19*100,"-")</f>
        <v>37.779325866780979</v>
      </c>
      <c r="K35" s="139">
        <f t="shared" si="18"/>
        <v>43.41277597681151</v>
      </c>
      <c r="L35" s="290">
        <f>IFERROR((L26-L22)/L22*100,"-")</f>
        <v>-11.252221000774124</v>
      </c>
      <c r="M35" s="47">
        <f t="shared" si="18"/>
        <v>-39.750445375289388</v>
      </c>
      <c r="N35" s="47">
        <f t="shared" si="18"/>
        <v>-10.641954093531359</v>
      </c>
      <c r="O35" s="47">
        <f t="shared" si="18"/>
        <v>-51.230026574744258</v>
      </c>
      <c r="P35" s="230">
        <f t="shared" ref="P35" si="20">IFERROR((P26-P19)/P19*100,"-")</f>
        <v>-26.417993234273005</v>
      </c>
      <c r="Q35" s="47">
        <f t="shared" si="18"/>
        <v>41.459513090465137</v>
      </c>
      <c r="R35" s="47">
        <f t="shared" si="18"/>
        <v>-39.15085444373603</v>
      </c>
      <c r="S35" s="237">
        <f t="shared" si="18"/>
        <v>-22.316322694263608</v>
      </c>
      <c r="T35" s="148">
        <f t="shared" si="18"/>
        <v>-57.602176403980408</v>
      </c>
      <c r="U35" s="148">
        <f t="shared" si="18"/>
        <v>62.720066952193633</v>
      </c>
      <c r="V35" s="139">
        <f t="shared" si="18"/>
        <v>-51.448291178706576</v>
      </c>
    </row>
    <row r="36" spans="1:22">
      <c r="A36" s="39"/>
      <c r="B36" s="16"/>
      <c r="C36" s="16"/>
      <c r="D36" s="17"/>
      <c r="E36" s="13"/>
      <c r="F36" s="13"/>
      <c r="G36" s="13"/>
      <c r="H36" s="13"/>
      <c r="I36" s="13"/>
      <c r="J36" s="197"/>
      <c r="K36" s="33"/>
      <c r="L36" s="33"/>
      <c r="M36" s="2"/>
      <c r="N36" s="13"/>
      <c r="O36" s="2"/>
      <c r="P36" s="226"/>
      <c r="Q36" s="39"/>
      <c r="R36" s="33"/>
    </row>
    <row r="37" spans="1:22" s="318" customFormat="1">
      <c r="A37" s="327"/>
      <c r="B37" s="359" t="s">
        <v>422</v>
      </c>
      <c r="C37" s="359"/>
      <c r="D37" s="359"/>
      <c r="E37" s="359"/>
      <c r="F37" s="359"/>
      <c r="G37" s="325"/>
      <c r="H37" s="325"/>
      <c r="I37" s="325"/>
      <c r="J37" s="325"/>
      <c r="K37" s="326"/>
      <c r="L37" s="326"/>
      <c r="M37" s="319"/>
      <c r="N37" s="325"/>
      <c r="O37" s="319"/>
      <c r="P37" s="319"/>
      <c r="Q37" s="327"/>
      <c r="R37" s="326"/>
    </row>
    <row r="38" spans="1:22">
      <c r="A38" s="1"/>
      <c r="B38" s="34" t="s">
        <v>113</v>
      </c>
    </row>
    <row r="39" spans="1:22">
      <c r="A39" s="1"/>
      <c r="B39" s="348" t="s">
        <v>118</v>
      </c>
      <c r="C39" s="348"/>
      <c r="D39" s="348"/>
      <c r="E39" s="348"/>
      <c r="F39" s="348"/>
      <c r="G39" s="348"/>
      <c r="H39" s="348"/>
      <c r="I39" s="348"/>
      <c r="J39" s="348"/>
      <c r="K39" s="348"/>
      <c r="L39" s="348"/>
      <c r="M39" s="348"/>
      <c r="N39" s="348"/>
    </row>
    <row r="40" spans="1:22">
      <c r="B40" s="348"/>
      <c r="C40" s="348"/>
      <c r="D40" s="348"/>
      <c r="E40" s="348"/>
      <c r="F40" s="348"/>
      <c r="G40" s="348"/>
      <c r="H40" s="348"/>
      <c r="I40" s="348"/>
      <c r="J40" s="348"/>
      <c r="K40" s="348"/>
      <c r="L40" s="348"/>
      <c r="M40" s="348"/>
      <c r="N40" s="348"/>
    </row>
    <row r="41" spans="1:22">
      <c r="B41" s="349" t="s">
        <v>117</v>
      </c>
      <c r="C41" s="349"/>
      <c r="D41" s="349"/>
      <c r="E41" s="349"/>
      <c r="F41" s="349"/>
      <c r="G41" s="349"/>
      <c r="H41" s="349"/>
      <c r="I41" s="349"/>
      <c r="J41" s="349"/>
      <c r="K41" s="349"/>
      <c r="L41" s="349"/>
      <c r="M41" s="349"/>
      <c r="N41" s="349"/>
    </row>
    <row r="42" spans="1:22">
      <c r="B42" s="349"/>
      <c r="C42" s="349"/>
      <c r="D42" s="349"/>
      <c r="E42" s="349"/>
      <c r="F42" s="349"/>
      <c r="G42" s="349"/>
      <c r="H42" s="349"/>
      <c r="I42" s="349"/>
      <c r="J42" s="349"/>
      <c r="K42" s="349"/>
      <c r="L42" s="349"/>
      <c r="M42" s="349"/>
      <c r="N42" s="349"/>
    </row>
    <row r="43" spans="1:22">
      <c r="B43" s="34" t="s">
        <v>116</v>
      </c>
    </row>
    <row r="44" spans="1:22">
      <c r="B44" s="345" t="s">
        <v>120</v>
      </c>
      <c r="C44" s="345"/>
      <c r="D44" s="345"/>
      <c r="E44" s="345"/>
      <c r="F44" s="345"/>
      <c r="G44" s="345"/>
      <c r="H44" s="345"/>
      <c r="I44" s="345"/>
      <c r="J44" s="345"/>
      <c r="K44" s="345"/>
      <c r="L44" s="345"/>
      <c r="M44" s="345"/>
      <c r="N44" s="345"/>
    </row>
    <row r="45" spans="1:22">
      <c r="B45" s="345"/>
      <c r="C45" s="345"/>
      <c r="D45" s="345"/>
      <c r="E45" s="345"/>
      <c r="F45" s="345"/>
      <c r="G45" s="345"/>
      <c r="H45" s="345"/>
      <c r="I45" s="345"/>
      <c r="J45" s="345"/>
      <c r="K45" s="345"/>
      <c r="L45" s="345"/>
      <c r="M45" s="345"/>
      <c r="N45" s="345"/>
    </row>
    <row r="46" spans="1:22" s="163" customFormat="1">
      <c r="B46" s="345" t="s">
        <v>294</v>
      </c>
      <c r="C46" s="345"/>
      <c r="D46" s="345"/>
      <c r="E46" s="345"/>
      <c r="F46" s="345"/>
      <c r="G46" s="345"/>
      <c r="H46" s="345"/>
      <c r="I46" s="345"/>
      <c r="J46" s="345"/>
      <c r="K46" s="345"/>
      <c r="L46" s="345"/>
      <c r="M46" s="345"/>
      <c r="N46" s="345"/>
      <c r="P46" s="224"/>
    </row>
    <row r="47" spans="1:22" s="163" customFormat="1">
      <c r="B47" s="345"/>
      <c r="C47" s="345"/>
      <c r="D47" s="345"/>
      <c r="E47" s="345"/>
      <c r="F47" s="345"/>
      <c r="G47" s="345"/>
      <c r="H47" s="345"/>
      <c r="I47" s="345"/>
      <c r="J47" s="345"/>
      <c r="K47" s="345"/>
      <c r="L47" s="345"/>
      <c r="M47" s="345"/>
      <c r="N47" s="345"/>
      <c r="P47" s="224"/>
    </row>
    <row r="48" spans="1:22" ht="15" customHeight="1">
      <c r="B48" s="345" t="s">
        <v>406</v>
      </c>
      <c r="C48" s="345"/>
      <c r="D48" s="345"/>
      <c r="E48" s="345"/>
      <c r="F48" s="345"/>
      <c r="G48" s="345"/>
      <c r="H48" s="345"/>
      <c r="I48" s="345"/>
      <c r="J48" s="345"/>
      <c r="K48" s="244"/>
      <c r="L48" s="244"/>
      <c r="M48" s="244"/>
      <c r="N48" s="244"/>
    </row>
    <row r="49" spans="2:14" ht="31.5" customHeight="1">
      <c r="B49" s="348" t="s">
        <v>145</v>
      </c>
      <c r="C49" s="348"/>
      <c r="D49" s="348"/>
      <c r="E49" s="348"/>
      <c r="F49" s="348"/>
      <c r="G49" s="348"/>
      <c r="H49" s="348"/>
      <c r="I49" s="348"/>
      <c r="J49" s="348"/>
      <c r="K49" s="348"/>
      <c r="L49" s="244"/>
      <c r="M49" s="244"/>
      <c r="N49" s="244"/>
    </row>
    <row r="50" spans="2:14">
      <c r="B50" s="244"/>
      <c r="C50" s="244"/>
      <c r="D50" s="244"/>
      <c r="E50" s="244"/>
      <c r="F50" s="244"/>
      <c r="G50" s="244"/>
      <c r="H50" s="244"/>
      <c r="I50" s="244"/>
      <c r="J50" s="244"/>
    </row>
    <row r="52" spans="2:14">
      <c r="B52" s="313" t="s">
        <v>415</v>
      </c>
    </row>
  </sheetData>
  <mergeCells count="14">
    <mergeCell ref="S2:V2"/>
    <mergeCell ref="B37:F37"/>
    <mergeCell ref="B49:K49"/>
    <mergeCell ref="B46:N46"/>
    <mergeCell ref="B47:N47"/>
    <mergeCell ref="B48:J48"/>
    <mergeCell ref="B1:R1"/>
    <mergeCell ref="B39:N40"/>
    <mergeCell ref="B41:N42"/>
    <mergeCell ref="B44:N45"/>
    <mergeCell ref="C2:C3"/>
    <mergeCell ref="B2:B3"/>
    <mergeCell ref="D2:K2"/>
    <mergeCell ref="L2:R2"/>
  </mergeCells>
  <pageMargins left="0.70866141732283472" right="0.70866141732283472" top="0.74803149606299213" bottom="0.74803149606299213" header="0.31496062992125984" footer="0.31496062992125984"/>
  <pageSetup paperSize="5" scale="65"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33</vt:i4>
      </vt:variant>
    </vt:vector>
  </HeadingPairs>
  <TitlesOfParts>
    <vt:vector size="33" baseType="lpstr">
      <vt:lpstr>Contents</vt:lpstr>
      <vt:lpstr>S-1</vt:lpstr>
      <vt:lpstr>S-2</vt:lpstr>
      <vt:lpstr>T-1</vt:lpstr>
      <vt:lpstr>T-2</vt:lpstr>
      <vt:lpstr>T-3</vt:lpstr>
      <vt:lpstr>T-4</vt:lpstr>
      <vt:lpstr>T-5</vt:lpstr>
      <vt:lpstr>T-6</vt:lpstr>
      <vt:lpstr>T-7</vt:lpstr>
      <vt:lpstr>T-8</vt:lpstr>
      <vt:lpstr>T-9</vt:lpstr>
      <vt:lpstr>T-10</vt:lpstr>
      <vt:lpstr>T-11</vt:lpstr>
      <vt:lpstr>T-12</vt:lpstr>
      <vt:lpstr>T-13</vt:lpstr>
      <vt:lpstr>T-14</vt:lpstr>
      <vt:lpstr>T-15</vt:lpstr>
      <vt:lpstr>T-16</vt:lpstr>
      <vt:lpstr>A-1</vt:lpstr>
      <vt:lpstr>A-2</vt:lpstr>
      <vt:lpstr>A-3</vt:lpstr>
      <vt:lpstr>A-4</vt:lpstr>
      <vt:lpstr>A-5</vt:lpstr>
      <vt:lpstr>A-6</vt:lpstr>
      <vt:lpstr>A-7</vt:lpstr>
      <vt:lpstr>A-8</vt:lpstr>
      <vt:lpstr>A-9</vt:lpstr>
      <vt:lpstr>A-10</vt:lpstr>
      <vt:lpstr>A-11</vt:lpstr>
      <vt:lpstr>A-12</vt:lpstr>
      <vt:lpstr>A-13</vt:lpstr>
      <vt:lpstr>Charts</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CSLS</dc:creator>
  <cp:lastModifiedBy>CSLS</cp:lastModifiedBy>
  <cp:lastPrinted>2016-11-28T22:36:41Z</cp:lastPrinted>
  <dcterms:created xsi:type="dcterms:W3CDTF">2016-03-17T13:54:21Z</dcterms:created>
  <dcterms:modified xsi:type="dcterms:W3CDTF">2016-12-01T17:30:06Z</dcterms:modified>
</cp:coreProperties>
</file>